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8100" tabRatio="434" activeTab="0"/>
  </bookViews>
  <sheets>
    <sheet name="Абсолют Раздвижные двери" sheetId="1" r:id="rId1"/>
    <sheet name="списки" sheetId="2" state="hidden" r:id="rId2"/>
  </sheets>
  <definedNames>
    <definedName name="наполнение">'списки'!$B$1:$B$3</definedName>
    <definedName name="ручка">'списки'!$A$1:$A$2</definedName>
  </definedNames>
  <calcPr fullCalcOnLoad="1"/>
</workbook>
</file>

<file path=xl/sharedStrings.xml><?xml version="1.0" encoding="utf-8"?>
<sst xmlns="http://schemas.openxmlformats.org/spreadsheetml/2006/main" count="647" uniqueCount="153">
  <si>
    <t>со шлегелем</t>
  </si>
  <si>
    <t>без шлегеля</t>
  </si>
  <si>
    <t>Высота двери</t>
  </si>
  <si>
    <t>формулы</t>
  </si>
  <si>
    <t>2 дв.</t>
  </si>
  <si>
    <t>3 дв.</t>
  </si>
  <si>
    <t>4 дв.</t>
  </si>
  <si>
    <t>5 дв.</t>
  </si>
  <si>
    <r>
      <t>Н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-40</t>
    </r>
  </si>
  <si>
    <t>Параметры двери</t>
  </si>
  <si>
    <t>C</t>
  </si>
  <si>
    <t>H</t>
  </si>
  <si>
    <t>Ширина двери (2 двери)I-----____I</t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</si>
  <si>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+49мм)/3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</si>
  <si>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+77мм)/4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</si>
  <si>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+42мм)/4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</si>
  <si>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+105мм)/5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</si>
  <si>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-41</t>
    </r>
  </si>
  <si>
    <r>
      <t>Н</t>
    </r>
    <r>
      <rPr>
        <b/>
        <vertAlign val="subscript"/>
        <sz val="9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=Н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-40</t>
    </r>
  </si>
  <si>
    <t>Вариант           исполнения               двери без      разделителя</t>
  </si>
  <si>
    <t>Вариант           исполнения               двери с одним разделителем</t>
  </si>
  <si>
    <t>Вариант           исполнения               двери с двумя разделителями</t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</si>
  <si>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- 41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</si>
  <si>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- 39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</si>
  <si>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- 59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</si>
  <si>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- 61</t>
    </r>
  </si>
  <si>
    <t>Размеры верхнего заполнения ЛДСП  10мм</t>
  </si>
  <si>
    <t>Размеры среднего заполнения ЛДСП  10мм</t>
  </si>
  <si>
    <t>Размеры заполнения  ЛДСП  10мм</t>
  </si>
  <si>
    <t>Размеры заполнения  стекло 4мм</t>
  </si>
  <si>
    <t>Размеры нижнего заполнения ЛДСП  10мм</t>
  </si>
  <si>
    <t>Размеры верхнего заполнения  стекло 4мм</t>
  </si>
  <si>
    <t>Размеры нижнего заполнения  стекло 4мм</t>
  </si>
  <si>
    <t>Размеры среднего заполнения  стекло 4мм</t>
  </si>
  <si>
    <t>Высота нижней части двери</t>
  </si>
  <si>
    <t>Высота верхней части двери</t>
  </si>
  <si>
    <t>Высота средней части двери</t>
  </si>
  <si>
    <t>Ширина двери (3 двери)I-----____-----I</t>
  </si>
  <si>
    <t>Ширина двери (4 двери)I-----____-----____I</t>
  </si>
  <si>
    <t>Ширина двери (4 двери)I-----____  ____-----I</t>
  </si>
  <si>
    <t>Ширина двери (5 дверей)I-----____-----____-----I</t>
  </si>
  <si>
    <t>Длина горизонтальных профилей: верхний, нижний и разделительный</t>
  </si>
  <si>
    <t>Длина направляющих: верхней и нижней</t>
  </si>
  <si>
    <t>Длина вертикального профиля</t>
  </si>
  <si>
    <r>
      <t>L</t>
    </r>
    <r>
      <rPr>
        <b/>
        <vertAlign val="subscript"/>
        <sz val="10"/>
        <color indexed="60"/>
        <rFont val="Calibri"/>
        <family val="2"/>
      </rPr>
      <t xml:space="preserve">вертикаль </t>
    </r>
    <r>
      <rPr>
        <b/>
        <sz val="10"/>
        <color indexed="60"/>
        <rFont val="Calibri"/>
        <family val="2"/>
      </rPr>
      <t>= Н</t>
    </r>
    <r>
      <rPr>
        <b/>
        <vertAlign val="subscript"/>
        <sz val="10"/>
        <color indexed="60"/>
        <rFont val="Calibri"/>
        <family val="2"/>
      </rPr>
      <t>дв</t>
    </r>
  </si>
  <si>
    <r>
      <t>Н</t>
    </r>
    <r>
      <rPr>
        <b/>
        <vertAlign val="subscript"/>
        <sz val="9"/>
        <color indexed="60"/>
        <rFont val="Calibri"/>
        <family val="2"/>
      </rPr>
      <t>верх</t>
    </r>
  </si>
  <si>
    <r>
      <t>Н</t>
    </r>
    <r>
      <rPr>
        <b/>
        <vertAlign val="subscript"/>
        <sz val="9"/>
        <color indexed="60"/>
        <rFont val="Calibri"/>
        <family val="2"/>
      </rPr>
      <t>середина</t>
    </r>
  </si>
  <si>
    <r>
      <t>Н</t>
    </r>
    <r>
      <rPr>
        <b/>
        <vertAlign val="subscript"/>
        <sz val="9"/>
        <color indexed="60"/>
        <rFont val="Calibri"/>
        <family val="2"/>
      </rPr>
      <t>низ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</si>
  <si>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+21мм)/2</t>
    </r>
  </si>
  <si>
    <r>
      <t>L</t>
    </r>
    <r>
      <rPr>
        <b/>
        <vertAlign val="subscript"/>
        <sz val="10"/>
        <color indexed="60"/>
        <rFont val="Calibri"/>
        <family val="2"/>
      </rPr>
      <t xml:space="preserve">горизонт </t>
    </r>
    <r>
      <rPr>
        <b/>
        <sz val="10"/>
        <color indexed="60"/>
        <rFont val="Calibri"/>
        <family val="2"/>
      </rPr>
      <t>=B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-54мм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</si>
  <si>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+25мм)/2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</si>
  <si>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+57мм)/3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</si>
  <si>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+89мм)/4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</si>
  <si>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+50мм)/4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</si>
  <si>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- 48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</si>
  <si>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-50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</si>
  <si>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+32мм)/2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</si>
  <si>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+64мм)/3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</si>
  <si>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+96мм)/4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</si>
  <si>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+64мм)/4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</si>
  <si>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+128мм)/5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</si>
  <si>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верх </t>
    </r>
    <r>
      <rPr>
        <b/>
        <sz val="10"/>
        <color indexed="60"/>
        <rFont val="Calibri"/>
        <family val="2"/>
      </rPr>
      <t>-16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</si>
  <si>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низ </t>
    </r>
    <r>
      <rPr>
        <b/>
        <sz val="10"/>
        <color indexed="60"/>
        <rFont val="Calibri"/>
        <family val="2"/>
      </rPr>
      <t>- 51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</si>
  <si>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верх </t>
    </r>
    <r>
      <rPr>
        <b/>
        <sz val="10"/>
        <color indexed="60"/>
        <rFont val="Calibri"/>
        <family val="2"/>
      </rPr>
      <t>- 18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</si>
  <si>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низ </t>
    </r>
    <r>
      <rPr>
        <b/>
        <sz val="10"/>
        <color indexed="60"/>
        <rFont val="Calibri"/>
        <family val="2"/>
      </rPr>
      <t>- 53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</si>
  <si>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середина </t>
    </r>
    <r>
      <rPr>
        <b/>
        <sz val="10"/>
        <color indexed="60"/>
        <rFont val="Calibri"/>
        <family val="2"/>
      </rPr>
      <t>- 9</t>
    </r>
  </si>
  <si>
    <r>
      <t>Н</t>
    </r>
    <r>
      <rPr>
        <b/>
        <vertAlign val="subscript"/>
        <sz val="10"/>
        <color indexed="60"/>
        <rFont val="Calibri"/>
        <family val="2"/>
      </rPr>
      <t xml:space="preserve">середина </t>
    </r>
    <r>
      <rPr>
        <b/>
        <sz val="10"/>
        <color indexed="60"/>
        <rFont val="Calibri"/>
        <family val="2"/>
      </rPr>
      <t>- 11</t>
    </r>
  </si>
  <si>
    <t>Высота проема                Hпр, мм:</t>
  </si>
  <si>
    <t>Ширина проема             Впр, мм:</t>
  </si>
  <si>
    <t xml:space="preserve">  Quadro (Квадро)</t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</si>
  <si>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+33 мм)/2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</si>
  <si>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+73мм)/3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</si>
  <si>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+113мм)/4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</si>
  <si>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+66мм)/4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</si>
  <si>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+153мм)/5</t>
    </r>
  </si>
  <si>
    <r>
      <t>L</t>
    </r>
    <r>
      <rPr>
        <b/>
        <vertAlign val="subscript"/>
        <sz val="10"/>
        <color indexed="60"/>
        <rFont val="Calibri"/>
        <family val="2"/>
      </rPr>
      <t xml:space="preserve">горизонт </t>
    </r>
    <r>
      <rPr>
        <b/>
        <sz val="10"/>
        <color indexed="60"/>
        <rFont val="Calibri"/>
        <family val="2"/>
      </rPr>
      <t>=B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-79мм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</si>
  <si>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- 63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</si>
  <si>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- 65</t>
    </r>
  </si>
  <si>
    <r>
      <t>L</t>
    </r>
    <r>
      <rPr>
        <b/>
        <vertAlign val="subscript"/>
        <sz val="10"/>
        <color indexed="60"/>
        <rFont val="Calibri"/>
        <family val="2"/>
      </rPr>
      <t xml:space="preserve">направл </t>
    </r>
    <r>
      <rPr>
        <b/>
        <sz val="10"/>
        <color indexed="60"/>
        <rFont val="Calibri"/>
        <family val="2"/>
      </rPr>
      <t>= B</t>
    </r>
    <r>
      <rPr>
        <b/>
        <vertAlign val="subscript"/>
        <sz val="10"/>
        <color indexed="60"/>
        <rFont val="Calibri"/>
        <family val="2"/>
      </rPr>
      <t>пр</t>
    </r>
  </si>
  <si>
    <t>Laguna (Лагуна)</t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</si>
  <si>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+28 мм)/2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</si>
  <si>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+63мм)/3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</si>
  <si>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+98мм)/4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</si>
  <si>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+56мм)/4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</si>
  <si>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+133мм)/5</t>
    </r>
  </si>
  <si>
    <t>Koral (Коралл)</t>
  </si>
  <si>
    <t>Metro (Метро)</t>
  </si>
  <si>
    <t>Расчёт размеров раздвижных дверей системы Absolut (Абсолют)</t>
  </si>
  <si>
    <t xml:space="preserve">  Classic (Классик) симметричный</t>
  </si>
  <si>
    <r>
      <t xml:space="preserve">  </t>
    </r>
    <r>
      <rPr>
        <b/>
        <sz val="26"/>
        <color indexed="8"/>
        <rFont val="Arial"/>
        <family val="2"/>
      </rPr>
      <t>Classic (Классик)                  асимметричный</t>
    </r>
  </si>
  <si>
    <r>
      <t>L</t>
    </r>
    <r>
      <rPr>
        <b/>
        <vertAlign val="subscript"/>
        <sz val="10"/>
        <color indexed="60"/>
        <rFont val="Calibri"/>
        <family val="2"/>
      </rPr>
      <t xml:space="preserve">горизонт </t>
    </r>
    <r>
      <rPr>
        <b/>
        <sz val="10"/>
        <color indexed="60"/>
        <rFont val="Calibri"/>
        <family val="2"/>
      </rPr>
      <t>=B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-64мм</t>
    </r>
  </si>
  <si>
    <r>
      <t xml:space="preserve">Кол-во разделит.              профилей     </t>
    </r>
    <r>
      <rPr>
        <b/>
        <sz val="14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, шт: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</si>
  <si>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+28мм)/2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</si>
  <si>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+56мм)/3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</si>
  <si>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+84мм)/4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</si>
  <si>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+56мм)/4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</si>
  <si>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+112мм)/5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</si>
  <si>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+40мм)/2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</si>
  <si>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+80мм)/3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</si>
  <si>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+120мм)/4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</si>
  <si>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+80мм)/4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</si>
  <si>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+160мм)/5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</si>
  <si>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+35мм)/2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</si>
  <si>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+70мм)/3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</si>
  <si>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+105мм)/4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</si>
  <si>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+70мм)/4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</si>
  <si>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+140мм)/5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</si>
  <si>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+121мм)/5</t>
    </r>
  </si>
  <si>
    <t xml:space="preserve"> - ячейки для ввода  исходных данных</t>
  </si>
  <si>
    <t xml:space="preserve"> значение высот верхней и нижней частей двери для равного деления заполнений при делении двери на три части</t>
  </si>
  <si>
    <r>
      <t>Н</t>
    </r>
    <r>
      <rPr>
        <sz val="14"/>
        <color indexed="8"/>
        <rFont val="Calibri"/>
        <family val="2"/>
      </rPr>
      <t xml:space="preserve">верх </t>
    </r>
    <r>
      <rPr>
        <sz val="20"/>
        <color indexed="8"/>
        <rFont val="Calibri"/>
        <family val="2"/>
      </rPr>
      <t>=</t>
    </r>
  </si>
  <si>
    <r>
      <t>Н</t>
    </r>
    <r>
      <rPr>
        <sz val="14"/>
        <color indexed="8"/>
        <rFont val="Calibri"/>
        <family val="2"/>
      </rPr>
      <t xml:space="preserve">низ   </t>
    </r>
    <r>
      <rPr>
        <sz val="20"/>
        <color indexed="8"/>
        <rFont val="Calibri"/>
        <family val="2"/>
      </rPr>
      <t>=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</si>
  <si>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+31 мм)/2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</si>
  <si>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+38мм)/2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</si>
  <si>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+69мм)/3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</si>
  <si>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+76мм)/3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</si>
  <si>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+107мм)/4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</si>
  <si>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+114мм)/4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</si>
  <si>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+62мм)/4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</si>
  <si>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+76мм)/4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</si>
  <si>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+145мм)/5</t>
    </r>
  </si>
  <si>
    <r>
      <t>В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=(B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+152мм)/5</t>
    </r>
  </si>
  <si>
    <r>
      <t>L</t>
    </r>
    <r>
      <rPr>
        <b/>
        <vertAlign val="subscript"/>
        <sz val="10"/>
        <color indexed="60"/>
        <rFont val="Calibri"/>
        <family val="2"/>
      </rPr>
      <t xml:space="preserve">горизонт </t>
    </r>
    <r>
      <rPr>
        <b/>
        <sz val="10"/>
        <color indexed="60"/>
        <rFont val="Calibri"/>
        <family val="2"/>
      </rPr>
      <t>=B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-75мм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</si>
  <si>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- 59</t>
    </r>
  </si>
  <si>
    <r>
      <t>B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- 61</t>
    </r>
  </si>
  <si>
    <t xml:space="preserve">  Quadro (Квадро) Eco</t>
  </si>
  <si>
    <r>
      <t>Н</t>
    </r>
    <r>
      <rPr>
        <b/>
        <vertAlign val="subscript"/>
        <sz val="9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=Н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-40</t>
    </r>
  </si>
  <si>
    <r>
      <t>Н</t>
    </r>
    <r>
      <rPr>
        <b/>
        <vertAlign val="subscript"/>
        <sz val="9"/>
        <color indexed="44"/>
        <rFont val="Calibri"/>
        <family val="2"/>
      </rPr>
      <t>верх</t>
    </r>
  </si>
  <si>
    <r>
      <t>Н</t>
    </r>
    <r>
      <rPr>
        <b/>
        <vertAlign val="subscript"/>
        <sz val="9"/>
        <color indexed="44"/>
        <rFont val="Calibri"/>
        <family val="2"/>
      </rPr>
      <t>середина</t>
    </r>
  </si>
  <si>
    <r>
      <t>Н</t>
    </r>
    <r>
      <rPr>
        <b/>
        <vertAlign val="subscript"/>
        <sz val="9"/>
        <color indexed="44"/>
        <rFont val="Calibri"/>
        <family val="2"/>
      </rPr>
      <t>низ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</si>
  <si>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+19 мм)/2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</si>
  <si>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+45мм)/3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</si>
  <si>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+71мм)/4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</si>
  <si>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+38мм)/4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</si>
  <si>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+97мм)/5</t>
    </r>
  </si>
  <si>
    <r>
      <t>L</t>
    </r>
    <r>
      <rPr>
        <b/>
        <vertAlign val="subscript"/>
        <sz val="10"/>
        <color indexed="44"/>
        <rFont val="Calibri"/>
        <family val="2"/>
      </rPr>
      <t xml:space="preserve">горизонт </t>
    </r>
    <r>
      <rPr>
        <b/>
        <sz val="10"/>
        <color indexed="44"/>
        <rFont val="Calibri"/>
        <family val="2"/>
      </rPr>
      <t>=B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-51мм</t>
    </r>
  </si>
  <si>
    <r>
      <t>L</t>
    </r>
    <r>
      <rPr>
        <b/>
        <vertAlign val="subscript"/>
        <sz val="10"/>
        <color indexed="44"/>
        <rFont val="Calibri"/>
        <family val="2"/>
      </rPr>
      <t xml:space="preserve">направл </t>
    </r>
    <r>
      <rPr>
        <b/>
        <sz val="10"/>
        <color indexed="44"/>
        <rFont val="Calibri"/>
        <family val="2"/>
      </rPr>
      <t>= B</t>
    </r>
    <r>
      <rPr>
        <b/>
        <vertAlign val="subscript"/>
        <sz val="10"/>
        <color indexed="44"/>
        <rFont val="Calibri"/>
        <family val="2"/>
      </rPr>
      <t>пр</t>
    </r>
  </si>
  <si>
    <r>
      <t>L</t>
    </r>
    <r>
      <rPr>
        <b/>
        <vertAlign val="subscript"/>
        <sz val="10"/>
        <color indexed="44"/>
        <rFont val="Calibri"/>
        <family val="2"/>
      </rPr>
      <t xml:space="preserve">вертикаль </t>
    </r>
    <r>
      <rPr>
        <b/>
        <sz val="10"/>
        <color indexed="44"/>
        <rFont val="Calibri"/>
        <family val="2"/>
      </rPr>
      <t>= Н</t>
    </r>
    <r>
      <rPr>
        <b/>
        <vertAlign val="subscript"/>
        <sz val="10"/>
        <color indexed="44"/>
        <rFont val="Calibri"/>
        <family val="2"/>
      </rPr>
      <t>дв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</si>
  <si>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- 35</t>
    </r>
  </si>
  <si>
    <r>
      <t>Н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- 59</t>
    </r>
  </si>
  <si>
    <r>
      <t>B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- 37</t>
    </r>
  </si>
  <si>
    <r>
      <t>Н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- 61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</si>
  <si>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верх </t>
    </r>
    <r>
      <rPr>
        <b/>
        <sz val="10"/>
        <color indexed="44"/>
        <rFont val="Calibri"/>
        <family val="2"/>
      </rPr>
      <t>-16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</si>
  <si>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низ </t>
    </r>
    <r>
      <rPr>
        <b/>
        <sz val="10"/>
        <color indexed="44"/>
        <rFont val="Calibri"/>
        <family val="2"/>
      </rPr>
      <t>- 51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</si>
  <si>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верх </t>
    </r>
    <r>
      <rPr>
        <b/>
        <sz val="10"/>
        <color indexed="44"/>
        <rFont val="Calibri"/>
        <family val="2"/>
      </rPr>
      <t>- 18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</si>
  <si>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низ </t>
    </r>
    <r>
      <rPr>
        <b/>
        <sz val="10"/>
        <color indexed="44"/>
        <rFont val="Calibri"/>
        <family val="2"/>
      </rPr>
      <t>- 53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</si>
  <si>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середина </t>
    </r>
    <r>
      <rPr>
        <b/>
        <sz val="10"/>
        <color indexed="44"/>
        <rFont val="Calibri"/>
        <family val="2"/>
      </rPr>
      <t>- 9</t>
    </r>
  </si>
  <si>
    <r>
      <t>Н</t>
    </r>
    <r>
      <rPr>
        <b/>
        <vertAlign val="subscript"/>
        <sz val="10"/>
        <color indexed="44"/>
        <rFont val="Calibri"/>
        <family val="2"/>
      </rPr>
      <t xml:space="preserve">середина </t>
    </r>
    <r>
      <rPr>
        <b/>
        <sz val="10"/>
        <color indexed="44"/>
        <rFont val="Calibri"/>
        <family val="2"/>
      </rPr>
      <t>- 11</t>
    </r>
  </si>
  <si>
    <r>
      <t>В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+26мм)/2</t>
    </r>
  </si>
  <si>
    <r>
      <t>В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+52мм)/3</t>
    </r>
  </si>
  <si>
    <r>
      <t>В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+78мм)/4</t>
    </r>
  </si>
  <si>
    <r>
      <t>В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+52мм)/4</t>
    </r>
  </si>
  <si>
    <r>
      <t>В</t>
    </r>
    <r>
      <rPr>
        <b/>
        <vertAlign val="subscript"/>
        <sz val="10"/>
        <color indexed="44"/>
        <rFont val="Calibri"/>
        <family val="2"/>
      </rPr>
      <t>дв</t>
    </r>
    <r>
      <rPr>
        <b/>
        <sz val="10"/>
        <color indexed="44"/>
        <rFont val="Calibri"/>
        <family val="2"/>
      </rPr>
      <t>=(B</t>
    </r>
    <r>
      <rPr>
        <b/>
        <vertAlign val="subscript"/>
        <sz val="10"/>
        <color indexed="44"/>
        <rFont val="Calibri"/>
        <family val="2"/>
      </rPr>
      <t>пр</t>
    </r>
    <r>
      <rPr>
        <b/>
        <sz val="10"/>
        <color indexed="44"/>
        <rFont val="Calibri"/>
        <family val="2"/>
      </rPr>
      <t>+104мм)/5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</si>
</sst>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vertAlign val="subscript"/>
      <sz val="10"/>
      <color indexed="60"/>
      <name val="Calibri"/>
      <family val="2"/>
    </font>
    <font>
      <b/>
      <sz val="14"/>
      <color indexed="9"/>
      <name val="Calibri"/>
      <family val="2"/>
    </font>
    <font>
      <b/>
      <vertAlign val="subscript"/>
      <sz val="9"/>
      <color indexed="60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2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44"/>
      <name val="Calibri"/>
      <family val="2"/>
    </font>
    <font>
      <b/>
      <vertAlign val="subscript"/>
      <sz val="9"/>
      <color indexed="44"/>
      <name val="Calibri"/>
      <family val="2"/>
    </font>
    <font>
      <b/>
      <vertAlign val="subscript"/>
      <sz val="10"/>
      <color indexed="44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4" fillId="24" borderId="15" xfId="0" applyFont="1" applyFill="1" applyBorder="1" applyAlignment="1" applyProtection="1">
      <alignment horizontal="center" vertical="top" wrapText="1"/>
      <protection hidden="1"/>
    </xf>
    <xf numFmtId="0" fontId="0" fillId="24" borderId="16" xfId="0" applyFill="1" applyBorder="1" applyAlignment="1" applyProtection="1">
      <alignment horizontal="center" vertical="top" wrapText="1"/>
      <protection hidden="1"/>
    </xf>
    <xf numFmtId="0" fontId="0" fillId="24" borderId="17" xfId="0" applyFill="1" applyBorder="1" applyAlignment="1" applyProtection="1">
      <alignment horizontal="center" vertical="top" wrapText="1"/>
      <protection hidden="1"/>
    </xf>
    <xf numFmtId="0" fontId="4" fillId="24" borderId="18" xfId="0" applyFont="1" applyFill="1" applyBorder="1" applyAlignment="1" applyProtection="1">
      <alignment horizontal="center" vertical="top" wrapText="1"/>
      <protection hidden="1"/>
    </xf>
    <xf numFmtId="0" fontId="4" fillId="8" borderId="18" xfId="0" applyFont="1" applyFill="1" applyBorder="1" applyAlignment="1" applyProtection="1">
      <alignment horizontal="center" vertical="top" wrapText="1"/>
      <protection hidden="1"/>
    </xf>
    <xf numFmtId="0" fontId="0" fillId="8" borderId="16" xfId="0" applyFill="1" applyBorder="1" applyAlignment="1" applyProtection="1">
      <alignment horizontal="center" vertical="top" wrapText="1"/>
      <protection hidden="1"/>
    </xf>
    <xf numFmtId="0" fontId="0" fillId="8" borderId="19" xfId="0" applyFill="1" applyBorder="1" applyAlignment="1" applyProtection="1">
      <alignment horizontal="center" vertical="top" wrapText="1"/>
      <protection hidden="1"/>
    </xf>
    <xf numFmtId="0" fontId="4" fillId="5" borderId="18" xfId="0" applyFont="1" applyFill="1" applyBorder="1" applyAlignment="1" applyProtection="1">
      <alignment horizontal="center" vertical="top" wrapText="1"/>
      <protection hidden="1"/>
    </xf>
    <xf numFmtId="0" fontId="0" fillId="5" borderId="16" xfId="0" applyFill="1" applyBorder="1" applyAlignment="1" applyProtection="1">
      <alignment horizontal="center" vertical="top" wrapText="1"/>
      <protection hidden="1"/>
    </xf>
    <xf numFmtId="0" fontId="0" fillId="5" borderId="17" xfId="0" applyFill="1" applyBorder="1" applyAlignment="1" applyProtection="1">
      <alignment horizontal="center" vertical="top" wrapText="1"/>
      <protection hidden="1"/>
    </xf>
    <xf numFmtId="0" fontId="0" fillId="5" borderId="19" xfId="0" applyFill="1" applyBorder="1" applyAlignment="1" applyProtection="1">
      <alignment horizontal="center" vertical="top" wrapText="1"/>
      <protection hidden="1"/>
    </xf>
    <xf numFmtId="0" fontId="4" fillId="22" borderId="18" xfId="0" applyFont="1" applyFill="1" applyBorder="1" applyAlignment="1" applyProtection="1">
      <alignment horizontal="center" vertical="top" wrapText="1"/>
      <protection hidden="1"/>
    </xf>
    <xf numFmtId="0" fontId="0" fillId="22" borderId="16" xfId="0" applyFill="1" applyBorder="1" applyAlignment="1" applyProtection="1">
      <alignment horizontal="center" vertical="top" wrapText="1"/>
      <protection hidden="1"/>
    </xf>
    <xf numFmtId="0" fontId="0" fillId="22" borderId="17" xfId="0" applyFill="1" applyBorder="1" applyAlignment="1" applyProtection="1">
      <alignment horizontal="center" vertical="top" wrapText="1"/>
      <protection hidden="1"/>
    </xf>
    <xf numFmtId="0" fontId="0" fillId="22" borderId="19" xfId="0" applyFill="1" applyBorder="1" applyAlignment="1" applyProtection="1">
      <alignment horizontal="center" vertical="top" wrapText="1"/>
      <protection hidden="1"/>
    </xf>
    <xf numFmtId="0" fontId="4" fillId="25" borderId="18" xfId="0" applyFont="1" applyFill="1" applyBorder="1" applyAlignment="1" applyProtection="1">
      <alignment horizontal="center" vertical="top" wrapText="1"/>
      <protection hidden="1"/>
    </xf>
    <xf numFmtId="0" fontId="0" fillId="25" borderId="16" xfId="0" applyFill="1" applyBorder="1" applyAlignment="1" applyProtection="1">
      <alignment horizontal="center" vertical="top" wrapText="1"/>
      <protection hidden="1"/>
    </xf>
    <xf numFmtId="0" fontId="0" fillId="25" borderId="17" xfId="0" applyFill="1" applyBorder="1" applyAlignment="1" applyProtection="1">
      <alignment horizontal="center" vertical="top" wrapText="1"/>
      <protection hidden="1"/>
    </xf>
    <xf numFmtId="0" fontId="0" fillId="26" borderId="16" xfId="0" applyFill="1" applyBorder="1" applyAlignment="1" applyProtection="1">
      <alignment horizontal="center" vertical="top" wrapText="1"/>
      <protection hidden="1"/>
    </xf>
    <xf numFmtId="0" fontId="0" fillId="26" borderId="17" xfId="0" applyFill="1" applyBorder="1" applyAlignment="1" applyProtection="1">
      <alignment horizontal="center" vertical="top" wrapText="1"/>
      <protection hidden="1"/>
    </xf>
    <xf numFmtId="0" fontId="4" fillId="24" borderId="18" xfId="0" applyFont="1" applyFill="1" applyBorder="1" applyAlignment="1" applyProtection="1">
      <alignment vertical="top" wrapText="1"/>
      <protection hidden="1"/>
    </xf>
    <xf numFmtId="0" fontId="2" fillId="24" borderId="16" xfId="0" applyFont="1" applyFill="1" applyBorder="1" applyAlignment="1" applyProtection="1">
      <alignment vertical="top" wrapText="1"/>
      <protection hidden="1"/>
    </xf>
    <xf numFmtId="0" fontId="2" fillId="24" borderId="19" xfId="0" applyFont="1" applyFill="1" applyBorder="1" applyAlignment="1" applyProtection="1">
      <alignment vertical="top" wrapText="1"/>
      <protection hidden="1"/>
    </xf>
    <xf numFmtId="0" fontId="4" fillId="8" borderId="18" xfId="0" applyFont="1" applyFill="1" applyBorder="1" applyAlignment="1" applyProtection="1">
      <alignment vertical="top" wrapText="1"/>
      <protection hidden="1"/>
    </xf>
    <xf numFmtId="0" fontId="2" fillId="8" borderId="16" xfId="0" applyFont="1" applyFill="1" applyBorder="1" applyAlignment="1" applyProtection="1">
      <alignment vertical="top" wrapText="1"/>
      <protection hidden="1"/>
    </xf>
    <xf numFmtId="0" fontId="2" fillId="8" borderId="19" xfId="0" applyFont="1" applyFill="1" applyBorder="1" applyAlignment="1" applyProtection="1">
      <alignment vertical="top" wrapText="1"/>
      <protection hidden="1"/>
    </xf>
    <xf numFmtId="0" fontId="4" fillId="5" borderId="18" xfId="0" applyFont="1" applyFill="1" applyBorder="1" applyAlignment="1" applyProtection="1">
      <alignment vertical="top" wrapText="1"/>
      <protection hidden="1"/>
    </xf>
    <xf numFmtId="0" fontId="2" fillId="5" borderId="16" xfId="0" applyFont="1" applyFill="1" applyBorder="1" applyAlignment="1" applyProtection="1">
      <alignment vertical="top" wrapText="1"/>
      <protection hidden="1"/>
    </xf>
    <xf numFmtId="0" fontId="4" fillId="22" borderId="18" xfId="0" applyFont="1" applyFill="1" applyBorder="1" applyAlignment="1" applyProtection="1">
      <alignment vertical="top" wrapText="1"/>
      <protection hidden="1"/>
    </xf>
    <xf numFmtId="0" fontId="2" fillId="22" borderId="16" xfId="0" applyFont="1" applyFill="1" applyBorder="1" applyAlignment="1" applyProtection="1">
      <alignment vertical="top" wrapText="1"/>
      <protection hidden="1"/>
    </xf>
    <xf numFmtId="0" fontId="4" fillId="25" borderId="18" xfId="0" applyFont="1" applyFill="1" applyBorder="1" applyAlignment="1" applyProtection="1">
      <alignment vertical="top" wrapText="1"/>
      <protection hidden="1"/>
    </xf>
    <xf numFmtId="0" fontId="2" fillId="25" borderId="16" xfId="0" applyFont="1" applyFill="1" applyBorder="1" applyAlignment="1" applyProtection="1">
      <alignment vertical="top" wrapText="1"/>
      <protection hidden="1"/>
    </xf>
    <xf numFmtId="0" fontId="2" fillId="25" borderId="17" xfId="0" applyFont="1" applyFill="1" applyBorder="1" applyAlignment="1" applyProtection="1">
      <alignment vertical="top" wrapText="1"/>
      <protection hidden="1"/>
    </xf>
    <xf numFmtId="0" fontId="2" fillId="26" borderId="16" xfId="0" applyFont="1" applyFill="1" applyBorder="1" applyAlignment="1" applyProtection="1">
      <alignment vertical="top" wrapText="1"/>
      <protection hidden="1"/>
    </xf>
    <xf numFmtId="0" fontId="2" fillId="26" borderId="17" xfId="0" applyFont="1" applyFill="1" applyBorder="1" applyAlignment="1" applyProtection="1">
      <alignment vertical="top" wrapText="1"/>
      <protection hidden="1"/>
    </xf>
    <xf numFmtId="1" fontId="2" fillId="24" borderId="16" xfId="0" applyNumberFormat="1" applyFont="1" applyFill="1" applyBorder="1" applyAlignment="1" applyProtection="1">
      <alignment horizontal="right" vertical="top" wrapText="1"/>
      <protection hidden="1"/>
    </xf>
    <xf numFmtId="1" fontId="2" fillId="8" borderId="16" xfId="0" applyNumberFormat="1" applyFont="1" applyFill="1" applyBorder="1" applyAlignment="1" applyProtection="1">
      <alignment horizontal="right" vertical="top" wrapText="1"/>
      <protection hidden="1"/>
    </xf>
    <xf numFmtId="1" fontId="2" fillId="5" borderId="16" xfId="0" applyNumberFormat="1" applyFont="1" applyFill="1" applyBorder="1" applyAlignment="1" applyProtection="1">
      <alignment horizontal="right" vertical="top" wrapText="1"/>
      <protection hidden="1"/>
    </xf>
    <xf numFmtId="1" fontId="2" fillId="22" borderId="16" xfId="0" applyNumberFormat="1" applyFont="1" applyFill="1" applyBorder="1" applyAlignment="1" applyProtection="1">
      <alignment horizontal="right" vertical="top" wrapText="1"/>
      <protection hidden="1"/>
    </xf>
    <xf numFmtId="1" fontId="2" fillId="25" borderId="16" xfId="0" applyNumberFormat="1" applyFont="1" applyFill="1" applyBorder="1" applyAlignment="1" applyProtection="1">
      <alignment horizontal="right" vertical="top" wrapText="1"/>
      <protection hidden="1"/>
    </xf>
    <xf numFmtId="1" fontId="2" fillId="25" borderId="17" xfId="0" applyNumberFormat="1" applyFont="1" applyFill="1" applyBorder="1" applyAlignment="1" applyProtection="1">
      <alignment horizontal="right" vertical="top" wrapText="1"/>
      <protection hidden="1"/>
    </xf>
    <xf numFmtId="1" fontId="2" fillId="26" borderId="16" xfId="0" applyNumberFormat="1" applyFont="1" applyFill="1" applyBorder="1" applyAlignment="1" applyProtection="1">
      <alignment horizontal="right" vertical="top" wrapText="1"/>
      <protection hidden="1"/>
    </xf>
    <xf numFmtId="1" fontId="2" fillId="26" borderId="17" xfId="0" applyNumberFormat="1" applyFont="1" applyFill="1" applyBorder="1" applyAlignment="1" applyProtection="1">
      <alignment horizontal="right" vertical="top" wrapText="1"/>
      <protection hidden="1"/>
    </xf>
    <xf numFmtId="1" fontId="2" fillId="5" borderId="19" xfId="0" applyNumberFormat="1" applyFont="1" applyFill="1" applyBorder="1" applyAlignment="1" applyProtection="1">
      <alignment horizontal="right" vertical="top" wrapText="1"/>
      <protection hidden="1"/>
    </xf>
    <xf numFmtId="1" fontId="2" fillId="22" borderId="19" xfId="0" applyNumberFormat="1" applyFont="1" applyFill="1" applyBorder="1" applyAlignment="1" applyProtection="1">
      <alignment horizontal="right" vertical="top" wrapText="1"/>
      <protection hidden="1"/>
    </xf>
    <xf numFmtId="0" fontId="4" fillId="24" borderId="18" xfId="0" applyFont="1" applyFill="1" applyBorder="1" applyAlignment="1" applyProtection="1">
      <alignment vertical="center" wrapText="1"/>
      <protection hidden="1"/>
    </xf>
    <xf numFmtId="1" fontId="2" fillId="24" borderId="16" xfId="0" applyNumberFormat="1" applyFont="1" applyFill="1" applyBorder="1" applyAlignment="1" applyProtection="1">
      <alignment vertical="top" wrapText="1"/>
      <protection hidden="1"/>
    </xf>
    <xf numFmtId="1" fontId="0" fillId="24" borderId="16" xfId="0" applyNumberFormat="1" applyFill="1" applyBorder="1" applyAlignment="1" applyProtection="1">
      <alignment horizontal="right" vertical="center" wrapText="1"/>
      <protection hidden="1"/>
    </xf>
    <xf numFmtId="1" fontId="0" fillId="24" borderId="17" xfId="0" applyNumberFormat="1" applyFill="1" applyBorder="1" applyAlignment="1" applyProtection="1">
      <alignment horizontal="right" vertical="center" wrapText="1"/>
      <protection hidden="1"/>
    </xf>
    <xf numFmtId="1" fontId="0" fillId="24" borderId="16" xfId="0" applyNumberFormat="1" applyFill="1" applyBorder="1" applyAlignment="1" applyProtection="1">
      <alignment vertical="top" wrapText="1"/>
      <protection hidden="1"/>
    </xf>
    <xf numFmtId="1" fontId="0" fillId="24" borderId="17" xfId="0" applyNumberFormat="1" applyFill="1" applyBorder="1" applyAlignment="1" applyProtection="1">
      <alignment vertical="top" wrapText="1"/>
      <protection hidden="1"/>
    </xf>
    <xf numFmtId="0" fontId="4" fillId="8" borderId="18" xfId="0" applyFont="1" applyFill="1" applyBorder="1" applyAlignment="1" applyProtection="1">
      <alignment vertical="center" wrapText="1"/>
      <protection hidden="1"/>
    </xf>
    <xf numFmtId="1" fontId="2" fillId="8" borderId="16" xfId="0" applyNumberFormat="1" applyFont="1" applyFill="1" applyBorder="1" applyAlignment="1" applyProtection="1">
      <alignment vertical="top" wrapText="1"/>
      <protection hidden="1"/>
    </xf>
    <xf numFmtId="1" fontId="0" fillId="8" borderId="16" xfId="0" applyNumberFormat="1" applyFill="1" applyBorder="1" applyAlignment="1" applyProtection="1">
      <alignment vertical="top" wrapText="1"/>
      <protection hidden="1"/>
    </xf>
    <xf numFmtId="1" fontId="0" fillId="8" borderId="19" xfId="0" applyNumberFormat="1" applyFill="1" applyBorder="1" applyAlignment="1" applyProtection="1">
      <alignment vertical="top" wrapText="1"/>
      <protection hidden="1"/>
    </xf>
    <xf numFmtId="0" fontId="4" fillId="5" borderId="18" xfId="0" applyFont="1" applyFill="1" applyBorder="1" applyAlignment="1" applyProtection="1">
      <alignment vertical="center" wrapText="1"/>
      <protection hidden="1"/>
    </xf>
    <xf numFmtId="1" fontId="2" fillId="5" borderId="16" xfId="0" applyNumberFormat="1" applyFont="1" applyFill="1" applyBorder="1" applyAlignment="1" applyProtection="1">
      <alignment vertical="top" wrapText="1"/>
      <protection hidden="1"/>
    </xf>
    <xf numFmtId="1" fontId="0" fillId="5" borderId="16" xfId="0" applyNumberFormat="1" applyFill="1" applyBorder="1" applyAlignment="1" applyProtection="1">
      <alignment horizontal="right" vertical="center" wrapText="1"/>
      <protection hidden="1"/>
    </xf>
    <xf numFmtId="1" fontId="0" fillId="5" borderId="17" xfId="0" applyNumberFormat="1" applyFill="1" applyBorder="1" applyAlignment="1" applyProtection="1">
      <alignment horizontal="right" vertical="center" wrapText="1"/>
      <protection hidden="1"/>
    </xf>
    <xf numFmtId="1" fontId="0" fillId="5" borderId="16" xfId="0" applyNumberFormat="1" applyFill="1" applyBorder="1" applyAlignment="1" applyProtection="1">
      <alignment vertical="top" wrapText="1"/>
      <protection hidden="1"/>
    </xf>
    <xf numFmtId="1" fontId="0" fillId="5" borderId="19" xfId="0" applyNumberFormat="1" applyFill="1" applyBorder="1" applyAlignment="1" applyProtection="1">
      <alignment vertical="top" wrapText="1"/>
      <protection hidden="1"/>
    </xf>
    <xf numFmtId="0" fontId="4" fillId="22" borderId="18" xfId="0" applyFont="1" applyFill="1" applyBorder="1" applyAlignment="1" applyProtection="1">
      <alignment vertical="center" wrapText="1"/>
      <protection hidden="1"/>
    </xf>
    <xf numFmtId="1" fontId="2" fillId="22" borderId="16" xfId="0" applyNumberFormat="1" applyFont="1" applyFill="1" applyBorder="1" applyAlignment="1" applyProtection="1">
      <alignment vertical="top" wrapText="1"/>
      <protection hidden="1"/>
    </xf>
    <xf numFmtId="1" fontId="0" fillId="22" borderId="16" xfId="0" applyNumberFormat="1" applyFill="1" applyBorder="1" applyAlignment="1" applyProtection="1">
      <alignment horizontal="right" vertical="center" wrapText="1"/>
      <protection hidden="1"/>
    </xf>
    <xf numFmtId="1" fontId="0" fillId="22" borderId="17" xfId="0" applyNumberFormat="1" applyFill="1" applyBorder="1" applyAlignment="1" applyProtection="1">
      <alignment horizontal="right" vertical="center" wrapText="1"/>
      <protection hidden="1"/>
    </xf>
    <xf numFmtId="1" fontId="0" fillId="22" borderId="16" xfId="0" applyNumberFormat="1" applyFill="1" applyBorder="1" applyAlignment="1" applyProtection="1">
      <alignment vertical="top" wrapText="1"/>
      <protection hidden="1"/>
    </xf>
    <xf numFmtId="1" fontId="0" fillId="22" borderId="19" xfId="0" applyNumberFormat="1" applyFill="1" applyBorder="1" applyAlignment="1" applyProtection="1">
      <alignment vertical="top" wrapText="1"/>
      <protection hidden="1"/>
    </xf>
    <xf numFmtId="0" fontId="4" fillId="25" borderId="18" xfId="0" applyFont="1" applyFill="1" applyBorder="1" applyAlignment="1" applyProtection="1">
      <alignment vertical="center" wrapText="1"/>
      <protection hidden="1"/>
    </xf>
    <xf numFmtId="1" fontId="2" fillId="25" borderId="16" xfId="0" applyNumberFormat="1" applyFont="1" applyFill="1" applyBorder="1" applyAlignment="1" applyProtection="1">
      <alignment vertical="top" wrapText="1"/>
      <protection hidden="1"/>
    </xf>
    <xf numFmtId="1" fontId="0" fillId="25" borderId="16" xfId="0" applyNumberFormat="1" applyFill="1" applyBorder="1" applyAlignment="1" applyProtection="1">
      <alignment horizontal="right" vertical="center" wrapText="1"/>
      <protection hidden="1"/>
    </xf>
    <xf numFmtId="1" fontId="0" fillId="25" borderId="17" xfId="0" applyNumberFormat="1" applyFill="1" applyBorder="1" applyAlignment="1" applyProtection="1">
      <alignment horizontal="right" vertical="center" wrapText="1"/>
      <protection hidden="1"/>
    </xf>
    <xf numFmtId="1" fontId="0" fillId="25" borderId="16" xfId="0" applyNumberFormat="1" applyFill="1" applyBorder="1" applyAlignment="1" applyProtection="1">
      <alignment vertical="top" wrapText="1"/>
      <protection hidden="1"/>
    </xf>
    <xf numFmtId="1" fontId="0" fillId="25" borderId="17" xfId="0" applyNumberFormat="1" applyFill="1" applyBorder="1" applyAlignment="1" applyProtection="1">
      <alignment vertical="top" wrapText="1"/>
      <protection hidden="1"/>
    </xf>
    <xf numFmtId="1" fontId="2" fillId="26" borderId="16" xfId="0" applyNumberFormat="1" applyFont="1" applyFill="1" applyBorder="1" applyAlignment="1" applyProtection="1">
      <alignment vertical="top" wrapText="1"/>
      <protection hidden="1"/>
    </xf>
    <xf numFmtId="1" fontId="0" fillId="26" borderId="16" xfId="0" applyNumberFormat="1" applyFill="1" applyBorder="1" applyAlignment="1" applyProtection="1">
      <alignment horizontal="right" vertical="center" wrapText="1"/>
      <protection hidden="1"/>
    </xf>
    <xf numFmtId="1" fontId="0" fillId="26" borderId="17" xfId="0" applyNumberFormat="1" applyFill="1" applyBorder="1" applyAlignment="1" applyProtection="1">
      <alignment horizontal="right" vertical="center" wrapText="1"/>
      <protection hidden="1"/>
    </xf>
    <xf numFmtId="1" fontId="0" fillId="26" borderId="16" xfId="0" applyNumberFormat="1" applyFill="1" applyBorder="1" applyAlignment="1" applyProtection="1">
      <alignment vertical="top" wrapText="1"/>
      <protection hidden="1"/>
    </xf>
    <xf numFmtId="1" fontId="0" fillId="26" borderId="17" xfId="0" applyNumberFormat="1" applyFill="1" applyBorder="1" applyAlignment="1" applyProtection="1">
      <alignment vertical="top" wrapText="1"/>
      <protection hidden="1"/>
    </xf>
    <xf numFmtId="1" fontId="2" fillId="24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5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22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25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26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24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24" borderId="17" xfId="0" applyNumberFormat="1" applyFont="1" applyFill="1" applyBorder="1" applyAlignment="1" applyProtection="1">
      <alignment vertical="top" wrapText="1"/>
      <protection hidden="1"/>
    </xf>
    <xf numFmtId="1" fontId="2" fillId="8" borderId="19" xfId="0" applyNumberFormat="1" applyFont="1" applyFill="1" applyBorder="1" applyAlignment="1" applyProtection="1">
      <alignment vertical="top" wrapText="1"/>
      <protection hidden="1"/>
    </xf>
    <xf numFmtId="1" fontId="2" fillId="5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5" borderId="19" xfId="0" applyNumberFormat="1" applyFont="1" applyFill="1" applyBorder="1" applyAlignment="1" applyProtection="1">
      <alignment vertical="top" wrapText="1"/>
      <protection hidden="1"/>
    </xf>
    <xf numFmtId="1" fontId="2" fillId="22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22" borderId="19" xfId="0" applyNumberFormat="1" applyFont="1" applyFill="1" applyBorder="1" applyAlignment="1" applyProtection="1">
      <alignment vertical="top" wrapText="1"/>
      <protection hidden="1"/>
    </xf>
    <xf numFmtId="1" fontId="2" fillId="25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25" borderId="17" xfId="0" applyNumberFormat="1" applyFont="1" applyFill="1" applyBorder="1" applyAlignment="1" applyProtection="1">
      <alignment vertical="top" wrapText="1"/>
      <protection hidden="1"/>
    </xf>
    <xf numFmtId="1" fontId="2" fillId="26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26" borderId="17" xfId="0" applyNumberFormat="1" applyFont="1" applyFill="1" applyBorder="1" applyAlignment="1" applyProtection="1">
      <alignment vertical="top" wrapText="1"/>
      <protection hidden="1"/>
    </xf>
    <xf numFmtId="1" fontId="0" fillId="8" borderId="16" xfId="0" applyNumberFormat="1" applyFill="1" applyBorder="1" applyAlignment="1" applyProtection="1">
      <alignment horizontal="right" vertical="center" wrapText="1"/>
      <protection hidden="1"/>
    </xf>
    <xf numFmtId="1" fontId="3" fillId="24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8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5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22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25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25" borderId="17" xfId="0" applyNumberFormat="1" applyFont="1" applyFill="1" applyBorder="1" applyAlignment="1" applyProtection="1">
      <alignment horizontal="right" vertical="center" wrapText="1"/>
      <protection hidden="1"/>
    </xf>
    <xf numFmtId="1" fontId="3" fillId="26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26" borderId="17" xfId="0" applyNumberFormat="1" applyFont="1" applyFill="1" applyBorder="1" applyAlignment="1" applyProtection="1">
      <alignment horizontal="right" vertical="center" wrapText="1"/>
      <protection hidden="1"/>
    </xf>
    <xf numFmtId="1" fontId="3" fillId="24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8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5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22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25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25" borderId="21" xfId="0" applyNumberFormat="1" applyFont="1" applyFill="1" applyBorder="1" applyAlignment="1" applyProtection="1">
      <alignment horizontal="right" vertical="center" wrapText="1"/>
      <protection hidden="1"/>
    </xf>
    <xf numFmtId="1" fontId="3" fillId="26" borderId="20" xfId="0" applyNumberFormat="1" applyFont="1" applyFill="1" applyBorder="1" applyAlignment="1" applyProtection="1">
      <alignment horizontal="right" vertical="center" wrapText="1"/>
      <protection hidden="1"/>
    </xf>
    <xf numFmtId="1" fontId="3" fillId="26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24" borderId="22" xfId="0" applyFont="1" applyFill="1" applyBorder="1" applyAlignment="1" applyProtection="1">
      <alignment vertical="center" wrapText="1"/>
      <protection hidden="1"/>
    </xf>
    <xf numFmtId="1" fontId="0" fillId="24" borderId="23" xfId="0" applyNumberFormat="1" applyFill="1" applyBorder="1" applyAlignment="1" applyProtection="1">
      <alignment horizontal="right" vertical="center" wrapText="1"/>
      <protection hidden="1"/>
    </xf>
    <xf numFmtId="1" fontId="0" fillId="24" borderId="24" xfId="0" applyNumberFormat="1" applyFill="1" applyBorder="1" applyAlignment="1" applyProtection="1">
      <alignment horizontal="right" vertical="center" wrapText="1"/>
      <protection hidden="1"/>
    </xf>
    <xf numFmtId="1" fontId="0" fillId="24" borderId="25" xfId="0" applyNumberFormat="1" applyFill="1" applyBorder="1" applyAlignment="1" applyProtection="1">
      <alignment horizontal="right" vertical="center" wrapText="1"/>
      <protection hidden="1"/>
    </xf>
    <xf numFmtId="0" fontId="4" fillId="8" borderId="22" xfId="0" applyFont="1" applyFill="1" applyBorder="1" applyAlignment="1" applyProtection="1">
      <alignment vertical="center" wrapText="1"/>
      <protection hidden="1"/>
    </xf>
    <xf numFmtId="1" fontId="0" fillId="8" borderId="23" xfId="0" applyNumberFormat="1" applyFill="1" applyBorder="1" applyAlignment="1" applyProtection="1">
      <alignment horizontal="right" vertical="center" wrapText="1"/>
      <protection hidden="1"/>
    </xf>
    <xf numFmtId="1" fontId="0" fillId="8" borderId="25" xfId="0" applyNumberFormat="1" applyFill="1" applyBorder="1" applyAlignment="1" applyProtection="1">
      <alignment horizontal="right" vertical="center" wrapText="1"/>
      <protection hidden="1"/>
    </xf>
    <xf numFmtId="0" fontId="4" fillId="5" borderId="22" xfId="0" applyFont="1" applyFill="1" applyBorder="1" applyAlignment="1" applyProtection="1">
      <alignment vertical="center" wrapText="1"/>
      <protection hidden="1"/>
    </xf>
    <xf numFmtId="1" fontId="0" fillId="5" borderId="23" xfId="0" applyNumberFormat="1" applyFill="1" applyBorder="1" applyAlignment="1" applyProtection="1">
      <alignment horizontal="right" vertical="center" wrapText="1"/>
      <protection hidden="1"/>
    </xf>
    <xf numFmtId="1" fontId="0" fillId="5" borderId="25" xfId="0" applyNumberFormat="1" applyFill="1" applyBorder="1" applyAlignment="1" applyProtection="1">
      <alignment horizontal="right" vertical="center" wrapText="1"/>
      <protection hidden="1"/>
    </xf>
    <xf numFmtId="0" fontId="4" fillId="22" borderId="22" xfId="0" applyFont="1" applyFill="1" applyBorder="1" applyAlignment="1" applyProtection="1">
      <alignment vertical="center" wrapText="1"/>
      <protection hidden="1"/>
    </xf>
    <xf numFmtId="1" fontId="0" fillId="22" borderId="23" xfId="0" applyNumberFormat="1" applyFill="1" applyBorder="1" applyAlignment="1" applyProtection="1">
      <alignment horizontal="right" vertical="center" wrapText="1"/>
      <protection hidden="1"/>
    </xf>
    <xf numFmtId="1" fontId="0" fillId="22" borderId="25" xfId="0" applyNumberFormat="1" applyFill="1" applyBorder="1" applyAlignment="1" applyProtection="1">
      <alignment horizontal="right" vertical="center" wrapText="1"/>
      <protection hidden="1"/>
    </xf>
    <xf numFmtId="0" fontId="4" fillId="25" borderId="22" xfId="0" applyFont="1" applyFill="1" applyBorder="1" applyAlignment="1" applyProtection="1">
      <alignment vertical="center" wrapText="1"/>
      <protection hidden="1"/>
    </xf>
    <xf numFmtId="1" fontId="0" fillId="25" borderId="23" xfId="0" applyNumberFormat="1" applyFill="1" applyBorder="1" applyAlignment="1" applyProtection="1">
      <alignment horizontal="right" vertical="center" wrapText="1"/>
      <protection hidden="1"/>
    </xf>
    <xf numFmtId="1" fontId="0" fillId="25" borderId="25" xfId="0" applyNumberFormat="1" applyFill="1" applyBorder="1" applyAlignment="1" applyProtection="1">
      <alignment horizontal="right" vertical="center" wrapText="1"/>
      <protection hidden="1"/>
    </xf>
    <xf numFmtId="1" fontId="0" fillId="26" borderId="23" xfId="0" applyNumberFormat="1" applyFill="1" applyBorder="1" applyAlignment="1" applyProtection="1">
      <alignment horizontal="right" vertical="center" wrapText="1"/>
      <protection hidden="1"/>
    </xf>
    <xf numFmtId="1" fontId="0" fillId="26" borderId="25" xfId="0" applyNumberFormat="1" applyFill="1" applyBorder="1" applyAlignment="1" applyProtection="1">
      <alignment horizontal="right" vertical="center" wrapText="1"/>
      <protection hidden="1"/>
    </xf>
    <xf numFmtId="1" fontId="0" fillId="24" borderId="19" xfId="0" applyNumberFormat="1" applyFill="1" applyBorder="1" applyAlignment="1" applyProtection="1">
      <alignment horizontal="right" vertical="center" wrapText="1"/>
      <protection hidden="1"/>
    </xf>
    <xf numFmtId="1" fontId="0" fillId="8" borderId="19" xfId="0" applyNumberFormat="1" applyFill="1" applyBorder="1" applyAlignment="1" applyProtection="1">
      <alignment horizontal="right" vertical="center" wrapText="1"/>
      <protection hidden="1"/>
    </xf>
    <xf numFmtId="1" fontId="0" fillId="5" borderId="19" xfId="0" applyNumberFormat="1" applyFill="1" applyBorder="1" applyAlignment="1" applyProtection="1">
      <alignment horizontal="right" vertical="center" wrapText="1"/>
      <protection hidden="1"/>
    </xf>
    <xf numFmtId="1" fontId="0" fillId="22" borderId="19" xfId="0" applyNumberFormat="1" applyFill="1" applyBorder="1" applyAlignment="1" applyProtection="1">
      <alignment horizontal="right" vertical="center" wrapText="1"/>
      <protection hidden="1"/>
    </xf>
    <xf numFmtId="1" fontId="0" fillId="25" borderId="19" xfId="0" applyNumberFormat="1" applyFill="1" applyBorder="1" applyAlignment="1" applyProtection="1">
      <alignment horizontal="right" vertical="center" wrapText="1"/>
      <protection hidden="1"/>
    </xf>
    <xf numFmtId="1" fontId="0" fillId="26" borderId="19" xfId="0" applyNumberFormat="1" applyFill="1" applyBorder="1" applyAlignment="1" applyProtection="1">
      <alignment horizontal="right" vertical="center" wrapText="1"/>
      <protection hidden="1"/>
    </xf>
    <xf numFmtId="0" fontId="4" fillId="24" borderId="26" xfId="0" applyFont="1" applyFill="1" applyBorder="1" applyAlignment="1" applyProtection="1">
      <alignment vertical="center" wrapText="1"/>
      <protection hidden="1"/>
    </xf>
    <xf numFmtId="1" fontId="0" fillId="24" borderId="27" xfId="0" applyNumberFormat="1" applyFill="1" applyBorder="1" applyAlignment="1" applyProtection="1">
      <alignment horizontal="right" vertical="center" wrapText="1"/>
      <protection hidden="1"/>
    </xf>
    <xf numFmtId="1" fontId="0" fillId="24" borderId="28" xfId="0" applyNumberFormat="1" applyFill="1" applyBorder="1" applyAlignment="1" applyProtection="1">
      <alignment horizontal="right" vertical="center" wrapText="1"/>
      <protection hidden="1"/>
    </xf>
    <xf numFmtId="1" fontId="0" fillId="24" borderId="29" xfId="0" applyNumberFormat="1" applyFill="1" applyBorder="1" applyAlignment="1" applyProtection="1">
      <alignment horizontal="right" vertical="center" wrapText="1"/>
      <protection hidden="1"/>
    </xf>
    <xf numFmtId="0" fontId="4" fillId="8" borderId="26" xfId="0" applyFont="1" applyFill="1" applyBorder="1" applyAlignment="1" applyProtection="1">
      <alignment vertical="center" wrapText="1"/>
      <protection hidden="1"/>
    </xf>
    <xf numFmtId="1" fontId="0" fillId="8" borderId="27" xfId="0" applyNumberFormat="1" applyFill="1" applyBorder="1" applyAlignment="1" applyProtection="1">
      <alignment horizontal="right" vertical="center" wrapText="1"/>
      <protection hidden="1"/>
    </xf>
    <xf numFmtId="1" fontId="0" fillId="8" borderId="29" xfId="0" applyNumberFormat="1" applyFill="1" applyBorder="1" applyAlignment="1" applyProtection="1">
      <alignment horizontal="right" vertical="center" wrapText="1"/>
      <protection hidden="1"/>
    </xf>
    <xf numFmtId="0" fontId="4" fillId="5" borderId="26" xfId="0" applyFont="1" applyFill="1" applyBorder="1" applyAlignment="1" applyProtection="1">
      <alignment vertical="center" wrapText="1"/>
      <protection hidden="1"/>
    </xf>
    <xf numFmtId="1" fontId="0" fillId="5" borderId="27" xfId="0" applyNumberFormat="1" applyFill="1" applyBorder="1" applyAlignment="1" applyProtection="1">
      <alignment horizontal="right" vertical="center" wrapText="1"/>
      <protection hidden="1"/>
    </xf>
    <xf numFmtId="1" fontId="0" fillId="5" borderId="29" xfId="0" applyNumberFormat="1" applyFill="1" applyBorder="1" applyAlignment="1" applyProtection="1">
      <alignment horizontal="right" vertical="center" wrapText="1"/>
      <protection hidden="1"/>
    </xf>
    <xf numFmtId="0" fontId="4" fillId="22" borderId="26" xfId="0" applyFont="1" applyFill="1" applyBorder="1" applyAlignment="1" applyProtection="1">
      <alignment vertical="center" wrapText="1"/>
      <protection hidden="1"/>
    </xf>
    <xf numFmtId="1" fontId="0" fillId="22" borderId="27" xfId="0" applyNumberFormat="1" applyFill="1" applyBorder="1" applyAlignment="1" applyProtection="1">
      <alignment horizontal="right" vertical="center" wrapText="1"/>
      <protection hidden="1"/>
    </xf>
    <xf numFmtId="1" fontId="0" fillId="22" borderId="29" xfId="0" applyNumberFormat="1" applyFill="1" applyBorder="1" applyAlignment="1" applyProtection="1">
      <alignment horizontal="right" vertical="center" wrapText="1"/>
      <protection hidden="1"/>
    </xf>
    <xf numFmtId="0" fontId="4" fillId="25" borderId="26" xfId="0" applyFont="1" applyFill="1" applyBorder="1" applyAlignment="1" applyProtection="1">
      <alignment vertical="center" wrapText="1"/>
      <protection hidden="1"/>
    </xf>
    <xf numFmtId="1" fontId="0" fillId="25" borderId="27" xfId="0" applyNumberFormat="1" applyFill="1" applyBorder="1" applyAlignment="1" applyProtection="1">
      <alignment horizontal="right" vertical="center" wrapText="1"/>
      <protection hidden="1"/>
    </xf>
    <xf numFmtId="1" fontId="0" fillId="25" borderId="29" xfId="0" applyNumberFormat="1" applyFill="1" applyBorder="1" applyAlignment="1" applyProtection="1">
      <alignment horizontal="right" vertical="center" wrapText="1"/>
      <protection hidden="1"/>
    </xf>
    <xf numFmtId="1" fontId="0" fillId="26" borderId="27" xfId="0" applyNumberFormat="1" applyFill="1" applyBorder="1" applyAlignment="1" applyProtection="1">
      <alignment horizontal="right" vertical="center" wrapText="1"/>
      <protection hidden="1"/>
    </xf>
    <xf numFmtId="1" fontId="0" fillId="26" borderId="29" xfId="0" applyNumberFormat="1" applyFill="1" applyBorder="1" applyAlignment="1" applyProtection="1">
      <alignment horizontal="right" vertical="center" wrapText="1"/>
      <protection hidden="1"/>
    </xf>
    <xf numFmtId="0" fontId="4" fillId="25" borderId="30" xfId="0" applyFont="1" applyFill="1" applyBorder="1" applyAlignment="1" applyProtection="1">
      <alignment vertical="center" wrapText="1"/>
      <protection hidden="1"/>
    </xf>
    <xf numFmtId="1" fontId="0" fillId="25" borderId="20" xfId="0" applyNumberFormat="1" applyFill="1" applyBorder="1" applyAlignment="1" applyProtection="1">
      <alignment horizontal="right" vertical="center" wrapText="1"/>
      <protection hidden="1"/>
    </xf>
    <xf numFmtId="1" fontId="0" fillId="25" borderId="31" xfId="0" applyNumberFormat="1" applyFill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2" fillId="25" borderId="22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 vertical="top" wrapText="1" indent="2"/>
      <protection hidden="1"/>
    </xf>
    <xf numFmtId="0" fontId="2" fillId="25" borderId="18" xfId="0" applyFont="1" applyFill="1" applyBorder="1" applyAlignment="1" applyProtection="1">
      <alignment horizontal="right" vertical="center" wrapText="1"/>
      <protection hidden="1"/>
    </xf>
    <xf numFmtId="0" fontId="2" fillId="25" borderId="26" xfId="0" applyFont="1" applyFill="1" applyBorder="1" applyAlignment="1" applyProtection="1">
      <alignment horizontal="right" vertical="center" wrapText="1"/>
      <protection hidden="1"/>
    </xf>
    <xf numFmtId="0" fontId="9" fillId="27" borderId="28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1" fillId="11" borderId="32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0" fillId="27" borderId="33" xfId="0" applyFill="1" applyBorder="1" applyAlignment="1" applyProtection="1">
      <alignment/>
      <protection hidden="1"/>
    </xf>
    <xf numFmtId="0" fontId="0" fillId="27" borderId="34" xfId="0" applyFill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27" borderId="35" xfId="0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" fontId="18" fillId="0" borderId="0" xfId="0" applyNumberFormat="1" applyFont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center" vertical="top" wrapText="1"/>
      <protection hidden="1"/>
    </xf>
    <xf numFmtId="0" fontId="0" fillId="3" borderId="16" xfId="0" applyFill="1" applyBorder="1" applyAlignment="1" applyProtection="1">
      <alignment horizontal="center" vertical="top" wrapText="1"/>
      <protection hidden="1"/>
    </xf>
    <xf numFmtId="0" fontId="0" fillId="3" borderId="17" xfId="0" applyFill="1" applyBorder="1" applyAlignment="1" applyProtection="1">
      <alignment horizontal="center" vertical="top" wrapText="1"/>
      <protection hidden="1"/>
    </xf>
    <xf numFmtId="0" fontId="0" fillId="3" borderId="19" xfId="0" applyFill="1" applyBorder="1" applyAlignment="1" applyProtection="1">
      <alignment horizontal="center" vertical="top" wrapText="1"/>
      <protection hidden="1"/>
    </xf>
    <xf numFmtId="0" fontId="4" fillId="3" borderId="18" xfId="0" applyFont="1" applyFill="1" applyBorder="1" applyAlignment="1" applyProtection="1">
      <alignment vertical="top" wrapText="1"/>
      <protection hidden="1"/>
    </xf>
    <xf numFmtId="0" fontId="2" fillId="3" borderId="16" xfId="0" applyFont="1" applyFill="1" applyBorder="1" applyAlignment="1" applyProtection="1">
      <alignment vertical="top" wrapText="1"/>
      <protection hidden="1"/>
    </xf>
    <xf numFmtId="1" fontId="2" fillId="3" borderId="16" xfId="0" applyNumberFormat="1" applyFont="1" applyFill="1" applyBorder="1" applyAlignment="1" applyProtection="1">
      <alignment horizontal="right" vertical="top" wrapText="1"/>
      <protection hidden="1"/>
    </xf>
    <xf numFmtId="1" fontId="2" fillId="3" borderId="19" xfId="0" applyNumberFormat="1" applyFont="1" applyFill="1" applyBorder="1" applyAlignment="1" applyProtection="1">
      <alignment horizontal="right" vertical="top" wrapText="1"/>
      <protection hidden="1"/>
    </xf>
    <xf numFmtId="0" fontId="4" fillId="3" borderId="18" xfId="0" applyFont="1" applyFill="1" applyBorder="1" applyAlignment="1" applyProtection="1">
      <alignment vertical="center" wrapText="1"/>
      <protection hidden="1"/>
    </xf>
    <xf numFmtId="1" fontId="2" fillId="3" borderId="16" xfId="0" applyNumberFormat="1" applyFont="1" applyFill="1" applyBorder="1" applyAlignment="1" applyProtection="1">
      <alignment vertical="top" wrapText="1"/>
      <protection hidden="1"/>
    </xf>
    <xf numFmtId="1" fontId="0" fillId="3" borderId="16" xfId="0" applyNumberFormat="1" applyFill="1" applyBorder="1" applyAlignment="1" applyProtection="1">
      <alignment horizontal="right" vertical="center" wrapText="1"/>
      <protection hidden="1"/>
    </xf>
    <xf numFmtId="1" fontId="0" fillId="3" borderId="17" xfId="0" applyNumberFormat="1" applyFill="1" applyBorder="1" applyAlignment="1" applyProtection="1">
      <alignment horizontal="right" vertical="center" wrapText="1"/>
      <protection hidden="1"/>
    </xf>
    <xf numFmtId="1" fontId="0" fillId="3" borderId="16" xfId="0" applyNumberFormat="1" applyFill="1" applyBorder="1" applyAlignment="1" applyProtection="1">
      <alignment vertical="top" wrapText="1"/>
      <protection hidden="1"/>
    </xf>
    <xf numFmtId="1" fontId="0" fillId="3" borderId="19" xfId="0" applyNumberFormat="1" applyFill="1" applyBorder="1" applyAlignment="1" applyProtection="1">
      <alignment vertical="top" wrapText="1"/>
      <protection hidden="1"/>
    </xf>
    <xf numFmtId="1" fontId="2" fillId="3" borderId="16" xfId="0" applyNumberFormat="1" applyFont="1" applyFill="1" applyBorder="1" applyAlignment="1" applyProtection="1">
      <alignment horizontal="right" vertical="center" wrapText="1"/>
      <protection hidden="1"/>
    </xf>
    <xf numFmtId="1" fontId="2" fillId="3" borderId="17" xfId="0" applyNumberFormat="1" applyFont="1" applyFill="1" applyBorder="1" applyAlignment="1" applyProtection="1">
      <alignment horizontal="right" vertical="center" wrapText="1"/>
      <protection hidden="1"/>
    </xf>
    <xf numFmtId="1" fontId="2" fillId="3" borderId="19" xfId="0" applyNumberFormat="1" applyFont="1" applyFill="1" applyBorder="1" applyAlignment="1" applyProtection="1">
      <alignment vertical="top" wrapText="1"/>
      <protection hidden="1"/>
    </xf>
    <xf numFmtId="1" fontId="3" fillId="3" borderId="16" xfId="0" applyNumberFormat="1" applyFont="1" applyFill="1" applyBorder="1" applyAlignment="1" applyProtection="1">
      <alignment horizontal="right" vertical="center" wrapText="1"/>
      <protection hidden="1"/>
    </xf>
    <xf numFmtId="1" fontId="3" fillId="3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22" xfId="0" applyFont="1" applyFill="1" applyBorder="1" applyAlignment="1" applyProtection="1">
      <alignment vertical="center" wrapText="1"/>
      <protection hidden="1"/>
    </xf>
    <xf numFmtId="1" fontId="0" fillId="3" borderId="23" xfId="0" applyNumberFormat="1" applyFill="1" applyBorder="1" applyAlignment="1" applyProtection="1">
      <alignment horizontal="right" vertical="center" wrapText="1"/>
      <protection hidden="1"/>
    </xf>
    <xf numFmtId="1" fontId="0" fillId="3" borderId="25" xfId="0" applyNumberFormat="1" applyFill="1" applyBorder="1" applyAlignment="1" applyProtection="1">
      <alignment horizontal="right" vertical="center" wrapText="1"/>
      <protection hidden="1"/>
    </xf>
    <xf numFmtId="1" fontId="0" fillId="3" borderId="19" xfId="0" applyNumberFormat="1" applyFill="1" applyBorder="1" applyAlignment="1" applyProtection="1">
      <alignment horizontal="right" vertical="center" wrapText="1"/>
      <protection hidden="1"/>
    </xf>
    <xf numFmtId="0" fontId="4" fillId="3" borderId="26" xfId="0" applyFont="1" applyFill="1" applyBorder="1" applyAlignment="1" applyProtection="1">
      <alignment vertical="center" wrapText="1"/>
      <protection hidden="1"/>
    </xf>
    <xf numFmtId="1" fontId="0" fillId="3" borderId="27" xfId="0" applyNumberFormat="1" applyFill="1" applyBorder="1" applyAlignment="1" applyProtection="1">
      <alignment horizontal="right" vertical="center" wrapText="1"/>
      <protection hidden="1"/>
    </xf>
    <xf numFmtId="1" fontId="0" fillId="3" borderId="29" xfId="0" applyNumberFormat="1" applyFill="1" applyBorder="1" applyAlignment="1" applyProtection="1">
      <alignment horizontal="right" vertical="center" wrapText="1"/>
      <protection hidden="1"/>
    </xf>
    <xf numFmtId="0" fontId="35" fillId="26" borderId="18" xfId="0" applyFont="1" applyFill="1" applyBorder="1" applyAlignment="1" applyProtection="1">
      <alignment horizontal="center" vertical="top" wrapText="1"/>
      <protection hidden="1"/>
    </xf>
    <xf numFmtId="0" fontId="35" fillId="26" borderId="18" xfId="0" applyFont="1" applyFill="1" applyBorder="1" applyAlignment="1" applyProtection="1">
      <alignment vertical="top" wrapText="1"/>
      <protection hidden="1"/>
    </xf>
    <xf numFmtId="0" fontId="35" fillId="26" borderId="18" xfId="0" applyFont="1" applyFill="1" applyBorder="1" applyAlignment="1" applyProtection="1">
      <alignment vertical="center" wrapText="1"/>
      <protection hidden="1"/>
    </xf>
    <xf numFmtId="0" fontId="35" fillId="26" borderId="22" xfId="0" applyFont="1" applyFill="1" applyBorder="1" applyAlignment="1" applyProtection="1">
      <alignment vertical="center" wrapText="1"/>
      <protection hidden="1"/>
    </xf>
    <xf numFmtId="0" fontId="35" fillId="26" borderId="26" xfId="0" applyFont="1" applyFill="1" applyBorder="1" applyAlignment="1" applyProtection="1">
      <alignment vertical="center" wrapText="1"/>
      <protection hidden="1"/>
    </xf>
    <xf numFmtId="0" fontId="2" fillId="3" borderId="19" xfId="0" applyFont="1" applyFill="1" applyBorder="1" applyAlignment="1" applyProtection="1">
      <alignment vertical="top" wrapText="1"/>
      <protection hidden="1"/>
    </xf>
    <xf numFmtId="1" fontId="3" fillId="3" borderId="19" xfId="0" applyNumberFormat="1" applyFont="1" applyFill="1" applyBorder="1" applyAlignment="1" applyProtection="1">
      <alignment horizontal="right" vertical="center" wrapText="1"/>
      <protection hidden="1"/>
    </xf>
    <xf numFmtId="1" fontId="3" fillId="3" borderId="31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3" borderId="37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top" wrapText="1"/>
      <protection hidden="1"/>
    </xf>
    <xf numFmtId="0" fontId="0" fillId="3" borderId="40" xfId="0" applyFill="1" applyBorder="1" applyAlignment="1" applyProtection="1">
      <alignment horizontal="center" vertical="top" wrapText="1"/>
      <protection hidden="1"/>
    </xf>
    <xf numFmtId="0" fontId="0" fillId="3" borderId="41" xfId="0" applyFill="1" applyBorder="1" applyAlignment="1" applyProtection="1">
      <alignment horizontal="center" vertical="top" wrapText="1"/>
      <protection hidden="1"/>
    </xf>
    <xf numFmtId="0" fontId="20" fillId="0" borderId="12" xfId="0" applyFont="1" applyBorder="1" applyAlignment="1" applyProtection="1">
      <alignment horizontal="left" vertical="center" wrapText="1" indent="1"/>
      <protection hidden="1"/>
    </xf>
    <xf numFmtId="0" fontId="10" fillId="26" borderId="36" xfId="0" applyFont="1" applyFill="1" applyBorder="1" applyAlignment="1" applyProtection="1">
      <alignment horizontal="center" vertical="center" wrapText="1"/>
      <protection hidden="1"/>
    </xf>
    <xf numFmtId="0" fontId="0" fillId="26" borderId="10" xfId="0" applyFill="1" applyBorder="1" applyAlignment="1" applyProtection="1">
      <alignment horizontal="center" vertical="center"/>
      <protection hidden="1"/>
    </xf>
    <xf numFmtId="0" fontId="0" fillId="26" borderId="37" xfId="0" applyFill="1" applyBorder="1" applyAlignment="1" applyProtection="1">
      <alignment horizontal="center" vertical="center"/>
      <protection hidden="1"/>
    </xf>
    <xf numFmtId="0" fontId="0" fillId="26" borderId="0" xfId="0" applyFill="1" applyBorder="1" applyAlignment="1" applyProtection="1">
      <alignment horizontal="center" vertical="center"/>
      <protection hidden="1"/>
    </xf>
    <xf numFmtId="0" fontId="0" fillId="26" borderId="38" xfId="0" applyFill="1" applyBorder="1" applyAlignment="1" applyProtection="1">
      <alignment horizontal="center" vertical="center"/>
      <protection hidden="1"/>
    </xf>
    <xf numFmtId="0" fontId="0" fillId="26" borderId="13" xfId="0" applyFill="1" applyBorder="1" applyAlignment="1" applyProtection="1">
      <alignment horizontal="center" vertical="center"/>
      <protection hidden="1"/>
    </xf>
    <xf numFmtId="0" fontId="0" fillId="26" borderId="10" xfId="0" applyFill="1" applyBorder="1" applyAlignment="1" applyProtection="1">
      <alignment/>
      <protection hidden="1"/>
    </xf>
    <xf numFmtId="0" fontId="0" fillId="26" borderId="11" xfId="0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0" fontId="0" fillId="26" borderId="12" xfId="0" applyFill="1" applyBorder="1" applyAlignment="1" applyProtection="1">
      <alignment/>
      <protection hidden="1"/>
    </xf>
    <xf numFmtId="0" fontId="0" fillId="26" borderId="13" xfId="0" applyFill="1" applyBorder="1" applyAlignment="1" applyProtection="1">
      <alignment/>
      <protection hidden="1"/>
    </xf>
    <xf numFmtId="0" fontId="0" fillId="26" borderId="39" xfId="0" applyFill="1" applyBorder="1" applyAlignment="1" applyProtection="1">
      <alignment horizontal="center" vertical="top" wrapText="1"/>
      <protection hidden="1"/>
    </xf>
    <xf numFmtId="0" fontId="0" fillId="26" borderId="40" xfId="0" applyFill="1" applyBorder="1" applyAlignment="1" applyProtection="1">
      <alignment horizontal="center" vertical="top" wrapText="1"/>
      <protection hidden="1"/>
    </xf>
    <xf numFmtId="0" fontId="0" fillId="25" borderId="39" xfId="0" applyFill="1" applyBorder="1" applyAlignment="1" applyProtection="1">
      <alignment horizontal="center" vertical="top" wrapText="1"/>
      <protection hidden="1"/>
    </xf>
    <xf numFmtId="0" fontId="0" fillId="25" borderId="40" xfId="0" applyFill="1" applyBorder="1" applyAlignment="1" applyProtection="1">
      <alignment horizontal="center" vertical="top" wrapText="1"/>
      <protection hidden="1"/>
    </xf>
    <xf numFmtId="0" fontId="0" fillId="25" borderId="10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13" xfId="0" applyFill="1" applyBorder="1" applyAlignment="1" applyProtection="1">
      <alignment/>
      <protection hidden="1"/>
    </xf>
    <xf numFmtId="0" fontId="10" fillId="25" borderId="3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8" borderId="22" xfId="0" applyFill="1" applyBorder="1" applyAlignment="1" applyProtection="1">
      <alignment horizontal="center" vertical="top" wrapText="1"/>
      <protection hidden="1"/>
    </xf>
    <xf numFmtId="0" fontId="0" fillId="8" borderId="23" xfId="0" applyFill="1" applyBorder="1" applyAlignment="1" applyProtection="1">
      <alignment horizontal="center" vertical="top" wrapText="1"/>
      <protection hidden="1"/>
    </xf>
    <xf numFmtId="0" fontId="0" fillId="8" borderId="25" xfId="0" applyFill="1" applyBorder="1" applyAlignment="1" applyProtection="1">
      <alignment horizontal="center" vertical="top" wrapText="1"/>
      <protection hidden="1"/>
    </xf>
    <xf numFmtId="0" fontId="0" fillId="11" borderId="16" xfId="0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11" borderId="27" xfId="0" applyFill="1" applyBorder="1" applyAlignment="1" applyProtection="1">
      <alignment vertical="center" wrapText="1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22" borderId="39" xfId="0" applyFill="1" applyBorder="1" applyAlignment="1" applyProtection="1">
      <alignment horizontal="center" vertical="top" wrapText="1"/>
      <protection hidden="1"/>
    </xf>
    <xf numFmtId="0" fontId="0" fillId="22" borderId="40" xfId="0" applyFill="1" applyBorder="1" applyAlignment="1" applyProtection="1">
      <alignment horizontal="center" vertical="top" wrapText="1"/>
      <protection hidden="1"/>
    </xf>
    <xf numFmtId="0" fontId="0" fillId="22" borderId="41" xfId="0" applyFill="1" applyBorder="1" applyAlignment="1" applyProtection="1">
      <alignment horizontal="center" vertical="top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11" borderId="42" xfId="0" applyFill="1" applyBorder="1" applyAlignment="1" applyProtection="1">
      <alignment vertical="center" wrapText="1"/>
      <protection hidden="1"/>
    </xf>
    <xf numFmtId="0" fontId="0" fillId="11" borderId="43" xfId="0" applyFill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11" borderId="32" xfId="0" applyFill="1" applyBorder="1" applyAlignment="1" applyProtection="1">
      <alignment vertical="top" wrapText="1"/>
      <protection hidden="1"/>
    </xf>
    <xf numFmtId="0" fontId="0" fillId="11" borderId="44" xfId="0" applyFill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4" fillId="11" borderId="44" xfId="0" applyFont="1" applyFill="1" applyBorder="1" applyAlignment="1" applyProtection="1">
      <alignment vertical="top" wrapText="1"/>
      <protection hidden="1"/>
    </xf>
    <xf numFmtId="0" fontId="4" fillId="11" borderId="45" xfId="0" applyFont="1" applyFill="1" applyBorder="1" applyAlignment="1" applyProtection="1">
      <alignment vertical="top" wrapText="1"/>
      <protection hidden="1"/>
    </xf>
    <xf numFmtId="0" fontId="1" fillId="11" borderId="32" xfId="0" applyFont="1" applyFill="1" applyBorder="1" applyAlignment="1" applyProtection="1">
      <alignment vertical="center" wrapText="1"/>
      <protection hidden="1"/>
    </xf>
    <xf numFmtId="0" fontId="2" fillId="11" borderId="36" xfId="0" applyFont="1" applyFill="1" applyBorder="1" applyAlignment="1" applyProtection="1">
      <alignment horizontal="center" vertical="center" wrapText="1"/>
      <protection hidden="1"/>
    </xf>
    <xf numFmtId="0" fontId="0" fillId="11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11" borderId="37" xfId="0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11" borderId="46" xfId="0" applyFill="1" applyBorder="1" applyAlignment="1" applyProtection="1">
      <alignment/>
      <protection hidden="1"/>
    </xf>
    <xf numFmtId="0" fontId="0" fillId="11" borderId="47" xfId="0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24" borderId="40" xfId="0" applyFill="1" applyBorder="1" applyAlignment="1" applyProtection="1">
      <alignment horizontal="center" vertical="top" wrapText="1"/>
      <protection hidden="1"/>
    </xf>
    <xf numFmtId="0" fontId="6" fillId="27" borderId="44" xfId="0" applyFont="1" applyFill="1" applyBorder="1" applyAlignment="1" applyProtection="1">
      <alignment horizontal="center" wrapText="1"/>
      <protection hidden="1" locked="0"/>
    </xf>
    <xf numFmtId="0" fontId="0" fillId="0" borderId="45" xfId="0" applyBorder="1" applyAlignment="1" applyProtection="1">
      <alignment horizontal="center" wrapText="1"/>
      <protection hidden="1" locked="0"/>
    </xf>
    <xf numFmtId="0" fontId="12" fillId="24" borderId="3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9" fillId="27" borderId="21" xfId="0" applyFont="1" applyFill="1" applyBorder="1" applyAlignment="1" applyProtection="1">
      <alignment horizontal="center" vertical="center"/>
      <protection hidden="1" locked="0"/>
    </xf>
    <xf numFmtId="0" fontId="0" fillId="0" borderId="49" xfId="0" applyBorder="1" applyAlignment="1" applyProtection="1">
      <alignment horizontal="center" vertical="center"/>
      <protection hidden="1" locked="0"/>
    </xf>
    <xf numFmtId="0" fontId="9" fillId="27" borderId="24" xfId="0" applyFont="1" applyFill="1" applyBorder="1" applyAlignment="1" applyProtection="1">
      <alignment horizontal="center" vertical="center"/>
      <protection hidden="1" locked="0"/>
    </xf>
    <xf numFmtId="0" fontId="0" fillId="0" borderId="41" xfId="0" applyBorder="1" applyAlignment="1" applyProtection="1">
      <alignment horizontal="center" vertical="center"/>
      <protection hidden="1" locked="0"/>
    </xf>
    <xf numFmtId="0" fontId="0" fillId="22" borderId="10" xfId="0" applyFill="1" applyBorder="1" applyAlignment="1" applyProtection="1">
      <alignment/>
      <protection hidden="1"/>
    </xf>
    <xf numFmtId="0" fontId="0" fillId="22" borderId="0" xfId="0" applyFill="1" applyBorder="1" applyAlignment="1" applyProtection="1">
      <alignment/>
      <protection hidden="1"/>
    </xf>
    <xf numFmtId="0" fontId="0" fillId="22" borderId="13" xfId="0" applyFill="1" applyBorder="1" applyAlignment="1" applyProtection="1">
      <alignment/>
      <protection hidden="1"/>
    </xf>
    <xf numFmtId="0" fontId="10" fillId="5" borderId="36" xfId="0" applyFont="1" applyFill="1" applyBorder="1" applyAlignment="1" applyProtection="1">
      <alignment horizontal="center" vertical="center" wrapText="1"/>
      <protection hidden="1"/>
    </xf>
    <xf numFmtId="0" fontId="11" fillId="5" borderId="10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38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39" xfId="0" applyFill="1" applyBorder="1" applyAlignment="1" applyProtection="1">
      <alignment horizontal="center" vertical="top" wrapText="1"/>
      <protection hidden="1"/>
    </xf>
    <xf numFmtId="0" fontId="0" fillId="5" borderId="40" xfId="0" applyFill="1" applyBorder="1" applyAlignment="1" applyProtection="1">
      <alignment horizontal="center" vertical="top" wrapText="1"/>
      <protection hidden="1"/>
    </xf>
    <xf numFmtId="0" fontId="0" fillId="5" borderId="41" xfId="0" applyFill="1" applyBorder="1" applyAlignment="1" applyProtection="1">
      <alignment horizontal="center" vertical="top" wrapText="1"/>
      <protection hidden="1"/>
    </xf>
    <xf numFmtId="0" fontId="10" fillId="22" borderId="36" xfId="0" applyFont="1" applyFill="1" applyBorder="1" applyAlignment="1" applyProtection="1">
      <alignment horizontal="center" vertical="center" wrapText="1"/>
      <protection hidden="1"/>
    </xf>
    <xf numFmtId="0" fontId="11" fillId="22" borderId="10" xfId="0" applyFont="1" applyFill="1" applyBorder="1" applyAlignment="1" applyProtection="1">
      <alignment horizontal="center" vertical="center"/>
      <protection hidden="1"/>
    </xf>
    <xf numFmtId="0" fontId="11" fillId="22" borderId="37" xfId="0" applyFont="1" applyFill="1" applyBorder="1" applyAlignment="1" applyProtection="1">
      <alignment horizontal="center" vertical="center"/>
      <protection hidden="1"/>
    </xf>
    <xf numFmtId="0" fontId="11" fillId="22" borderId="0" xfId="0" applyFont="1" applyFill="1" applyBorder="1" applyAlignment="1" applyProtection="1">
      <alignment horizontal="center" vertical="center"/>
      <protection hidden="1"/>
    </xf>
    <xf numFmtId="0" fontId="11" fillId="22" borderId="38" xfId="0" applyFont="1" applyFill="1" applyBorder="1" applyAlignment="1" applyProtection="1">
      <alignment horizontal="center" vertical="center"/>
      <protection hidden="1"/>
    </xf>
    <xf numFmtId="0" fontId="11" fillId="22" borderId="13" xfId="0" applyFont="1" applyFill="1" applyBorder="1" applyAlignment="1" applyProtection="1">
      <alignment horizontal="center" vertical="center"/>
      <protection hidden="1"/>
    </xf>
    <xf numFmtId="0" fontId="0" fillId="24" borderId="39" xfId="0" applyFill="1" applyBorder="1" applyAlignment="1" applyProtection="1">
      <alignment horizontal="center" vertical="top" wrapText="1"/>
      <protection hidden="1"/>
    </xf>
    <xf numFmtId="0" fontId="10" fillId="8" borderId="36" xfId="0" applyFont="1" applyFill="1" applyBorder="1" applyAlignment="1" applyProtection="1">
      <alignment horizontal="center" vertical="center" wrapText="1"/>
      <protection hidden="1"/>
    </xf>
    <xf numFmtId="0" fontId="11" fillId="8" borderId="10" xfId="0" applyFont="1" applyFill="1" applyBorder="1" applyAlignment="1" applyProtection="1">
      <alignment horizontal="center" vertical="center"/>
      <protection hidden="1"/>
    </xf>
    <xf numFmtId="0" fontId="11" fillId="8" borderId="37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 vertical="center"/>
      <protection hidden="1"/>
    </xf>
    <xf numFmtId="0" fontId="11" fillId="8" borderId="38" xfId="0" applyFont="1" applyFill="1" applyBorder="1" applyAlignment="1" applyProtection="1">
      <alignment horizontal="center" vertical="center"/>
      <protection hidden="1"/>
    </xf>
    <xf numFmtId="0" fontId="11" fillId="8" borderId="13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vertical="center" wrapText="1"/>
      <protection hidden="1"/>
    </xf>
    <xf numFmtId="0" fontId="0" fillId="7" borderId="18" xfId="0" applyFill="1" applyBorder="1" applyAlignment="1" applyProtection="1">
      <alignment vertical="center" wrapText="1"/>
      <protection hidden="1"/>
    </xf>
    <xf numFmtId="0" fontId="0" fillId="7" borderId="26" xfId="0" applyFill="1" applyBorder="1" applyAlignment="1" applyProtection="1">
      <alignment vertical="center" wrapText="1"/>
      <protection hidden="1"/>
    </xf>
    <xf numFmtId="0" fontId="0" fillId="7" borderId="50" xfId="0" applyFill="1" applyBorder="1" applyAlignment="1" applyProtection="1">
      <alignment vertical="center" wrapText="1"/>
      <protection hidden="1"/>
    </xf>
    <xf numFmtId="0" fontId="0" fillId="11" borderId="21" xfId="0" applyFill="1" applyBorder="1" applyAlignment="1" applyProtection="1">
      <alignment vertical="center" wrapText="1"/>
      <protection hidden="1"/>
    </xf>
    <xf numFmtId="0" fontId="0" fillId="0" borderId="49" xfId="0" applyBorder="1" applyAlignment="1" applyProtection="1">
      <alignment vertical="center" wrapText="1"/>
      <protection hidden="1"/>
    </xf>
    <xf numFmtId="0" fontId="0" fillId="11" borderId="51" xfId="0" applyFill="1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 wrapText="1"/>
      <protection hidden="1"/>
    </xf>
    <xf numFmtId="0" fontId="0" fillId="11" borderId="32" xfId="0" applyFill="1" applyBorder="1" applyAlignment="1" applyProtection="1">
      <alignment vertical="center" wrapText="1"/>
      <protection hidden="1"/>
    </xf>
    <xf numFmtId="0" fontId="0" fillId="11" borderId="44" xfId="0" applyFill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11" borderId="23" xfId="0" applyFill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11" borderId="52" xfId="0" applyFill="1" applyBorder="1" applyAlignment="1" applyProtection="1">
      <alignment vertical="center" wrapText="1"/>
      <protection hidden="1"/>
    </xf>
    <xf numFmtId="0" fontId="0" fillId="0" borderId="51" xfId="0" applyBorder="1" applyAlignment="1" applyProtection="1">
      <alignment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3">
    <dxf>
      <font>
        <color rgb="FFD5A7C6"/>
      </font>
    </dxf>
    <dxf>
      <font>
        <color rgb="FFD5A7C6"/>
      </font>
    </dxf>
    <dxf>
      <font>
        <color rgb="FFD5A7C6"/>
      </font>
    </dxf>
    <dxf>
      <font>
        <color rgb="FFD5A7C6"/>
      </font>
    </dxf>
    <dxf>
      <font>
        <color rgb="FFD5A7C6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rgb="FFE8E834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7" tint="0.5999600291252136"/>
      </font>
    </dxf>
    <dxf>
      <font>
        <color theme="7" tint="0.5999600291252136"/>
      </font>
    </dxf>
    <dxf>
      <font>
        <color theme="7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7" tint="0.5999600291252136"/>
      </font>
    </dxf>
    <dxf>
      <font>
        <color theme="7" tint="0.5999600291252136"/>
      </font>
    </dxf>
    <dxf>
      <fill>
        <patternFill>
          <bgColor theme="9" tint="0.5999600291252136"/>
        </patternFill>
      </fill>
    </dxf>
    <dxf>
      <font>
        <color theme="9" tint="0.5999600291252136"/>
      </font>
    </dxf>
    <dxf>
      <font>
        <color theme="9" tint="0.5999600291252136"/>
      </font>
    </dxf>
    <dxf>
      <fill>
        <patternFill>
          <bgColor theme="9" tint="0.5999600291252136"/>
        </patternFill>
      </fill>
    </dxf>
    <dxf>
      <font>
        <color theme="9" tint="0.5999600291252136"/>
      </font>
    </dxf>
    <dxf>
      <fill>
        <patternFill>
          <bgColor theme="9" tint="0.5999600291252136"/>
        </patternFill>
      </fill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19</xdr:row>
      <xdr:rowOff>9525</xdr:rowOff>
    </xdr:from>
    <xdr:to>
      <xdr:col>3</xdr:col>
      <xdr:colOff>1362075</xdr:colOff>
      <xdr:row>22</xdr:row>
      <xdr:rowOff>171450</xdr:rowOff>
    </xdr:to>
    <xdr:pic>
      <xdr:nvPicPr>
        <xdr:cNvPr id="1" name="Рисунок 1" descr="Дверь с 0 РП.jpg"/>
        <xdr:cNvPicPr preferRelativeResize="1">
          <a:picLocks noChangeAspect="1"/>
        </xdr:cNvPicPr>
      </xdr:nvPicPr>
      <xdr:blipFill>
        <a:blip r:embed="rId1"/>
        <a:srcRect r="6250" b="3573"/>
        <a:stretch>
          <a:fillRect/>
        </a:stretch>
      </xdr:blipFill>
      <xdr:spPr>
        <a:xfrm>
          <a:off x="6953250" y="5591175"/>
          <a:ext cx="381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25</xdr:row>
      <xdr:rowOff>28575</xdr:rowOff>
    </xdr:from>
    <xdr:to>
      <xdr:col>3</xdr:col>
      <xdr:colOff>1381125</xdr:colOff>
      <xdr:row>29</xdr:row>
      <xdr:rowOff>19050</xdr:rowOff>
    </xdr:to>
    <xdr:pic>
      <xdr:nvPicPr>
        <xdr:cNvPr id="2" name="Рисунок 2" descr="Дверь с 1 РП.jpg"/>
        <xdr:cNvPicPr preferRelativeResize="1">
          <a:picLocks noChangeAspect="1"/>
        </xdr:cNvPicPr>
      </xdr:nvPicPr>
      <xdr:blipFill>
        <a:blip r:embed="rId2"/>
        <a:srcRect r="4643" b="3186"/>
        <a:stretch>
          <a:fillRect/>
        </a:stretch>
      </xdr:blipFill>
      <xdr:spPr>
        <a:xfrm>
          <a:off x="6953250" y="6762750"/>
          <a:ext cx="400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35</xdr:row>
      <xdr:rowOff>28575</xdr:rowOff>
    </xdr:from>
    <xdr:to>
      <xdr:col>3</xdr:col>
      <xdr:colOff>1381125</xdr:colOff>
      <xdr:row>39</xdr:row>
      <xdr:rowOff>19050</xdr:rowOff>
    </xdr:to>
    <xdr:pic>
      <xdr:nvPicPr>
        <xdr:cNvPr id="3" name="Рисунок 4" descr="Дверь с 2 РП.jpg"/>
        <xdr:cNvPicPr preferRelativeResize="1">
          <a:picLocks noChangeAspect="1"/>
        </xdr:cNvPicPr>
      </xdr:nvPicPr>
      <xdr:blipFill>
        <a:blip r:embed="rId3"/>
        <a:srcRect r="5778" b="3186"/>
        <a:stretch>
          <a:fillRect/>
        </a:stretch>
      </xdr:blipFill>
      <xdr:spPr>
        <a:xfrm>
          <a:off x="6962775" y="8677275"/>
          <a:ext cx="390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180975</xdr:rowOff>
    </xdr:from>
    <xdr:to>
      <xdr:col>2</xdr:col>
      <xdr:colOff>2686050</xdr:colOff>
      <xdr:row>33</xdr:row>
      <xdr:rowOff>95250</xdr:rowOff>
    </xdr:to>
    <xdr:pic>
      <xdr:nvPicPr>
        <xdr:cNvPr id="4" name="Рисунок 5" descr="Дверь фас.jpg"/>
        <xdr:cNvPicPr preferRelativeResize="1">
          <a:picLocks noChangeAspect="1"/>
        </xdr:cNvPicPr>
      </xdr:nvPicPr>
      <xdr:blipFill>
        <a:blip r:embed="rId4"/>
        <a:srcRect r="-7160" b="-1118"/>
        <a:stretch>
          <a:fillRect/>
        </a:stretch>
      </xdr:blipFill>
      <xdr:spPr>
        <a:xfrm>
          <a:off x="104775" y="2543175"/>
          <a:ext cx="39338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1</xdr:row>
      <xdr:rowOff>28575</xdr:rowOff>
    </xdr:from>
    <xdr:to>
      <xdr:col>17</xdr:col>
      <xdr:colOff>361950</xdr:colOff>
      <xdr:row>4</xdr:row>
      <xdr:rowOff>209550</xdr:rowOff>
    </xdr:to>
    <xdr:pic>
      <xdr:nvPicPr>
        <xdr:cNvPr id="5" name="Рисунок 6" descr="Ассиметрия анод золото матовое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39850" y="523875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209550</xdr:colOff>
      <xdr:row>1</xdr:row>
      <xdr:rowOff>28575</xdr:rowOff>
    </xdr:from>
    <xdr:to>
      <xdr:col>29</xdr:col>
      <xdr:colOff>257175</xdr:colOff>
      <xdr:row>4</xdr:row>
      <xdr:rowOff>209550</xdr:rowOff>
    </xdr:to>
    <xdr:pic>
      <xdr:nvPicPr>
        <xdr:cNvPr id="6" name="Рисунок 7" descr="Симметрия анод золото матовое 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88325" y="523875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314325</xdr:colOff>
      <xdr:row>1</xdr:row>
      <xdr:rowOff>38100</xdr:rowOff>
    </xdr:from>
    <xdr:to>
      <xdr:col>41</xdr:col>
      <xdr:colOff>361950</xdr:colOff>
      <xdr:row>4</xdr:row>
      <xdr:rowOff>209550</xdr:rowOff>
    </xdr:to>
    <xdr:pic>
      <xdr:nvPicPr>
        <xdr:cNvPr id="7" name="Рисунок 8" descr="Квадро анод золото матовое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98725" y="533400"/>
          <a:ext cx="1419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323850</xdr:colOff>
      <xdr:row>1</xdr:row>
      <xdr:rowOff>38100</xdr:rowOff>
    </xdr:from>
    <xdr:to>
      <xdr:col>53</xdr:col>
      <xdr:colOff>361950</xdr:colOff>
      <xdr:row>4</xdr:row>
      <xdr:rowOff>219075</xdr:rowOff>
    </xdr:to>
    <xdr:pic>
      <xdr:nvPicPr>
        <xdr:cNvPr id="8" name="Рисунок 9" descr="Лагуна анод золото матовое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28175" y="533400"/>
          <a:ext cx="1409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295275</xdr:colOff>
      <xdr:row>1</xdr:row>
      <xdr:rowOff>38100</xdr:rowOff>
    </xdr:from>
    <xdr:to>
      <xdr:col>65</xdr:col>
      <xdr:colOff>342900</xdr:colOff>
      <xdr:row>4</xdr:row>
      <xdr:rowOff>209550</xdr:rowOff>
    </xdr:to>
    <xdr:pic>
      <xdr:nvPicPr>
        <xdr:cNvPr id="9" name="Рисунок 11" descr="Коралл анод золото матовое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00" y="533400"/>
          <a:ext cx="1419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371475</xdr:colOff>
      <xdr:row>1</xdr:row>
      <xdr:rowOff>38100</xdr:rowOff>
    </xdr:from>
    <xdr:to>
      <xdr:col>77</xdr:col>
      <xdr:colOff>409575</xdr:colOff>
      <xdr:row>4</xdr:row>
      <xdr:rowOff>209550</xdr:rowOff>
    </xdr:to>
    <xdr:pic>
      <xdr:nvPicPr>
        <xdr:cNvPr id="10" name="Рисунок 13" descr="Метро анод золото матовое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910875" y="533400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352425</xdr:rowOff>
    </xdr:from>
    <xdr:to>
      <xdr:col>2</xdr:col>
      <xdr:colOff>914400</xdr:colOff>
      <xdr:row>2</xdr:row>
      <xdr:rowOff>361950</xdr:rowOff>
    </xdr:to>
    <xdr:pic>
      <xdr:nvPicPr>
        <xdr:cNvPr id="11" name="Рисунок 12" descr="logo_total_color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352425"/>
          <a:ext cx="1676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1</xdr:row>
      <xdr:rowOff>152400</xdr:rowOff>
    </xdr:from>
    <xdr:to>
      <xdr:col>2</xdr:col>
      <xdr:colOff>3495675</xdr:colOff>
      <xdr:row>2</xdr:row>
      <xdr:rowOff>361950</xdr:rowOff>
    </xdr:to>
    <xdr:pic>
      <xdr:nvPicPr>
        <xdr:cNvPr id="12" name="Рисунок 14" descr="logo_absolut_colo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52775" y="64770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2305050</xdr:colOff>
      <xdr:row>6</xdr:row>
      <xdr:rowOff>114300</xdr:rowOff>
    </xdr:from>
    <xdr:to>
      <xdr:col>2</xdr:col>
      <xdr:colOff>4572000</xdr:colOff>
      <xdr:row>38</xdr:row>
      <xdr:rowOff>142875</xdr:rowOff>
    </xdr:to>
    <xdr:pic>
      <xdr:nvPicPr>
        <xdr:cNvPr id="13" name="Рисунок 15" descr="Разрез Двери Симетрия.jpg"/>
        <xdr:cNvPicPr preferRelativeResize="1">
          <a:picLocks noChangeAspect="1"/>
        </xdr:cNvPicPr>
      </xdr:nvPicPr>
      <xdr:blipFill>
        <a:blip r:embed="rId13"/>
        <a:srcRect t="5813"/>
        <a:stretch>
          <a:fillRect/>
        </a:stretch>
      </xdr:blipFill>
      <xdr:spPr>
        <a:xfrm>
          <a:off x="3657600" y="2476500"/>
          <a:ext cx="2266950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33</xdr:row>
      <xdr:rowOff>95250</xdr:rowOff>
    </xdr:from>
    <xdr:to>
      <xdr:col>2</xdr:col>
      <xdr:colOff>2181225</xdr:colOff>
      <xdr:row>40</xdr:row>
      <xdr:rowOff>95250</xdr:rowOff>
    </xdr:to>
    <xdr:pic>
      <xdr:nvPicPr>
        <xdr:cNvPr id="14" name="Рисунок 16" descr="Разрез сверху Ассим.jpg"/>
        <xdr:cNvPicPr preferRelativeResize="1">
          <a:picLocks noChangeAspect="1"/>
        </xdr:cNvPicPr>
      </xdr:nvPicPr>
      <xdr:blipFill>
        <a:blip r:embed="rId14"/>
        <a:srcRect t="22523"/>
        <a:stretch>
          <a:fillRect/>
        </a:stretch>
      </xdr:blipFill>
      <xdr:spPr>
        <a:xfrm>
          <a:off x="438150" y="8362950"/>
          <a:ext cx="3095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314325</xdr:colOff>
      <xdr:row>1</xdr:row>
      <xdr:rowOff>38100</xdr:rowOff>
    </xdr:from>
    <xdr:to>
      <xdr:col>89</xdr:col>
      <xdr:colOff>371475</xdr:colOff>
      <xdr:row>4</xdr:row>
      <xdr:rowOff>219075</xdr:rowOff>
    </xdr:to>
    <xdr:pic>
      <xdr:nvPicPr>
        <xdr:cNvPr id="15" name="Рисунок 8" descr="Квадро анод золото матовое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45075" y="533400"/>
          <a:ext cx="1428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0"/>
  <sheetViews>
    <sheetView showGridLines="0" tabSelected="1" zoomScale="75" zoomScaleNormal="75" zoomScalePageLayoutView="0" workbookViewId="0" topLeftCell="A1">
      <pane xSplit="6" topLeftCell="G1" activePane="topRight" state="frozen"/>
      <selection pane="topLeft" activeCell="A1" sqref="A1"/>
      <selection pane="topRight" activeCell="E2" sqref="E2:F2"/>
    </sheetView>
  </sheetViews>
  <sheetFormatPr defaultColWidth="9.140625" defaultRowHeight="15"/>
  <cols>
    <col min="1" max="1" width="12.57421875" style="1" customWidth="1"/>
    <col min="2" max="2" width="7.7109375" style="1" customWidth="1"/>
    <col min="3" max="3" width="69.28125" style="1" customWidth="1"/>
    <col min="4" max="4" width="22.00390625" style="1" customWidth="1"/>
    <col min="5" max="5" width="16.57421875" style="1" customWidth="1"/>
    <col min="6" max="6" width="3.140625" style="1" customWidth="1"/>
    <col min="7" max="7" width="16.7109375" style="1" customWidth="1"/>
    <col min="8" max="12" width="6.8515625" style="1" customWidth="1"/>
    <col min="13" max="13" width="16.7109375" style="1" customWidth="1"/>
    <col min="14" max="17" width="6.8515625" style="1" customWidth="1"/>
    <col min="18" max="18" width="8.57421875" style="1" customWidth="1"/>
    <col min="19" max="19" width="17.00390625" style="1" customWidth="1"/>
    <col min="20" max="24" width="6.8515625" style="1" customWidth="1"/>
    <col min="25" max="25" width="17.00390625" style="1" customWidth="1"/>
    <col min="26" max="30" width="6.8515625" style="1" customWidth="1"/>
    <col min="31" max="31" width="17.28125" style="1" customWidth="1"/>
    <col min="32" max="36" width="6.8515625" style="1" customWidth="1"/>
    <col min="37" max="37" width="17.7109375" style="1" customWidth="1"/>
    <col min="38" max="41" width="6.8515625" style="1" customWidth="1"/>
    <col min="42" max="42" width="8.57421875" style="1" customWidth="1"/>
    <col min="43" max="43" width="17.28125" style="1" customWidth="1"/>
    <col min="44" max="48" width="6.8515625" style="1" customWidth="1"/>
    <col min="49" max="49" width="17.7109375" style="1" customWidth="1"/>
    <col min="50" max="53" width="6.8515625" style="1" customWidth="1"/>
    <col min="54" max="54" width="8.57421875" style="1" customWidth="1"/>
    <col min="55" max="55" width="17.7109375" style="1" customWidth="1"/>
    <col min="56" max="60" width="6.8515625" style="1" customWidth="1"/>
    <col min="61" max="61" width="17.140625" style="1" customWidth="1"/>
    <col min="62" max="65" width="6.8515625" style="1" customWidth="1"/>
    <col min="66" max="66" width="8.57421875" style="1" customWidth="1"/>
    <col min="67" max="67" width="16.421875" style="1" customWidth="1"/>
    <col min="68" max="72" width="6.8515625" style="1" customWidth="1"/>
    <col min="73" max="73" width="17.140625" style="1" customWidth="1"/>
    <col min="74" max="77" width="6.8515625" style="1" customWidth="1"/>
    <col min="78" max="78" width="8.57421875" style="1" customWidth="1"/>
    <col min="79" max="79" width="17.28125" style="1" customWidth="1"/>
    <col min="80" max="84" width="6.8515625" style="1" customWidth="1"/>
    <col min="85" max="85" width="17.28125" style="1" customWidth="1"/>
    <col min="86" max="90" width="6.8515625" style="1" customWidth="1"/>
    <col min="91" max="16384" width="9.140625" style="1" customWidth="1"/>
  </cols>
  <sheetData>
    <row r="1" spans="1:6" ht="39" customHeight="1" thickBot="1">
      <c r="A1" s="173"/>
      <c r="B1" s="334" t="s">
        <v>87</v>
      </c>
      <c r="C1" s="334"/>
      <c r="D1" s="334"/>
      <c r="E1" s="334"/>
      <c r="F1" s="334"/>
    </row>
    <row r="2" spans="1:90" ht="31.5" customHeight="1">
      <c r="A2" s="173"/>
      <c r="B2" s="170"/>
      <c r="C2" s="170"/>
      <c r="D2" s="165" t="s">
        <v>67</v>
      </c>
      <c r="E2" s="299">
        <v>2500</v>
      </c>
      <c r="F2" s="300"/>
      <c r="G2" s="291" t="s">
        <v>89</v>
      </c>
      <c r="H2" s="292"/>
      <c r="I2" s="292"/>
      <c r="J2" s="292"/>
      <c r="K2" s="292"/>
      <c r="L2" s="292"/>
      <c r="M2" s="292"/>
      <c r="N2" s="292"/>
      <c r="O2" s="2"/>
      <c r="P2" s="2"/>
      <c r="Q2" s="2"/>
      <c r="R2" s="3"/>
      <c r="S2" s="326" t="s">
        <v>88</v>
      </c>
      <c r="T2" s="327"/>
      <c r="U2" s="327"/>
      <c r="V2" s="327"/>
      <c r="W2" s="327"/>
      <c r="X2" s="327"/>
      <c r="Y2" s="327"/>
      <c r="Z2" s="327"/>
      <c r="AA2" s="332"/>
      <c r="AB2" s="292"/>
      <c r="AC2" s="292"/>
      <c r="AD2" s="292"/>
      <c r="AE2" s="304" t="s">
        <v>69</v>
      </c>
      <c r="AF2" s="305"/>
      <c r="AG2" s="305"/>
      <c r="AH2" s="305"/>
      <c r="AI2" s="305"/>
      <c r="AJ2" s="305"/>
      <c r="AK2" s="305"/>
      <c r="AL2" s="305"/>
      <c r="AM2" s="310"/>
      <c r="AN2" s="310"/>
      <c r="AO2" s="310"/>
      <c r="AP2" s="311"/>
      <c r="AQ2" s="319" t="s">
        <v>79</v>
      </c>
      <c r="AR2" s="320"/>
      <c r="AS2" s="320"/>
      <c r="AT2" s="320"/>
      <c r="AU2" s="320"/>
      <c r="AV2" s="320"/>
      <c r="AW2" s="320"/>
      <c r="AX2" s="320"/>
      <c r="AY2" s="301"/>
      <c r="AZ2" s="301"/>
      <c r="BA2" s="301"/>
      <c r="BB2" s="301"/>
      <c r="BC2" s="252" t="s">
        <v>85</v>
      </c>
      <c r="BD2" s="253"/>
      <c r="BE2" s="253"/>
      <c r="BF2" s="253"/>
      <c r="BG2" s="253"/>
      <c r="BH2" s="253"/>
      <c r="BI2" s="253"/>
      <c r="BJ2" s="253"/>
      <c r="BK2" s="249"/>
      <c r="BL2" s="249"/>
      <c r="BM2" s="249"/>
      <c r="BN2" s="249"/>
      <c r="BO2" s="234" t="s">
        <v>86</v>
      </c>
      <c r="BP2" s="235"/>
      <c r="BQ2" s="235"/>
      <c r="BR2" s="235"/>
      <c r="BS2" s="235"/>
      <c r="BT2" s="235"/>
      <c r="BU2" s="235"/>
      <c r="BV2" s="235"/>
      <c r="BW2" s="240"/>
      <c r="BX2" s="240"/>
      <c r="BY2" s="240"/>
      <c r="BZ2" s="241"/>
      <c r="CA2" s="220" t="s">
        <v>125</v>
      </c>
      <c r="CB2" s="221"/>
      <c r="CC2" s="221"/>
      <c r="CD2" s="221"/>
      <c r="CE2" s="221"/>
      <c r="CF2" s="221"/>
      <c r="CG2" s="221"/>
      <c r="CH2" s="221"/>
      <c r="CI2" s="219"/>
      <c r="CJ2" s="219"/>
      <c r="CK2" s="219"/>
      <c r="CL2" s="218"/>
    </row>
    <row r="3" spans="1:90" ht="32.25" customHeight="1" thickBot="1">
      <c r="A3" s="173"/>
      <c r="B3" s="170"/>
      <c r="C3" s="166"/>
      <c r="D3" s="167" t="s">
        <v>68</v>
      </c>
      <c r="E3" s="297">
        <v>3500</v>
      </c>
      <c r="F3" s="298"/>
      <c r="G3" s="293"/>
      <c r="H3" s="294"/>
      <c r="I3" s="294"/>
      <c r="J3" s="294"/>
      <c r="K3" s="294"/>
      <c r="L3" s="294"/>
      <c r="M3" s="294"/>
      <c r="N3" s="294"/>
      <c r="O3" s="4"/>
      <c r="P3" s="4"/>
      <c r="Q3" s="4"/>
      <c r="R3" s="5"/>
      <c r="S3" s="328"/>
      <c r="T3" s="329"/>
      <c r="U3" s="329"/>
      <c r="V3" s="329"/>
      <c r="W3" s="329"/>
      <c r="X3" s="329"/>
      <c r="Y3" s="329"/>
      <c r="Z3" s="329"/>
      <c r="AA3" s="294"/>
      <c r="AB3" s="294"/>
      <c r="AC3" s="294"/>
      <c r="AD3" s="333"/>
      <c r="AE3" s="306"/>
      <c r="AF3" s="307"/>
      <c r="AG3" s="307"/>
      <c r="AH3" s="307"/>
      <c r="AI3" s="307"/>
      <c r="AJ3" s="307"/>
      <c r="AK3" s="307"/>
      <c r="AL3" s="307"/>
      <c r="AM3" s="312"/>
      <c r="AN3" s="312"/>
      <c r="AO3" s="312"/>
      <c r="AP3" s="313"/>
      <c r="AQ3" s="321"/>
      <c r="AR3" s="322"/>
      <c r="AS3" s="322"/>
      <c r="AT3" s="322"/>
      <c r="AU3" s="322"/>
      <c r="AV3" s="322"/>
      <c r="AW3" s="322"/>
      <c r="AX3" s="322"/>
      <c r="AY3" s="302"/>
      <c r="AZ3" s="302"/>
      <c r="BA3" s="302"/>
      <c r="BB3" s="302"/>
      <c r="BC3" s="254"/>
      <c r="BD3" s="255"/>
      <c r="BE3" s="255"/>
      <c r="BF3" s="255"/>
      <c r="BG3" s="255"/>
      <c r="BH3" s="255"/>
      <c r="BI3" s="255"/>
      <c r="BJ3" s="255"/>
      <c r="BK3" s="250"/>
      <c r="BL3" s="250"/>
      <c r="BM3" s="250"/>
      <c r="BN3" s="250"/>
      <c r="BO3" s="236"/>
      <c r="BP3" s="237"/>
      <c r="BQ3" s="237"/>
      <c r="BR3" s="237"/>
      <c r="BS3" s="237"/>
      <c r="BT3" s="237"/>
      <c r="BU3" s="237"/>
      <c r="BV3" s="237"/>
      <c r="BW3" s="242"/>
      <c r="BX3" s="242"/>
      <c r="BY3" s="242"/>
      <c r="BZ3" s="243"/>
      <c r="CA3" s="222"/>
      <c r="CB3" s="223"/>
      <c r="CC3" s="223"/>
      <c r="CD3" s="223"/>
      <c r="CE3" s="223"/>
      <c r="CF3" s="223"/>
      <c r="CG3" s="223"/>
      <c r="CH3" s="223"/>
      <c r="CI3" s="226"/>
      <c r="CJ3" s="226"/>
      <c r="CK3" s="226"/>
      <c r="CL3" s="227"/>
    </row>
    <row r="4" spans="1:90" ht="32.25" customHeight="1" thickBot="1">
      <c r="A4" s="181"/>
      <c r="B4" s="179"/>
      <c r="C4" s="177" t="s">
        <v>108</v>
      </c>
      <c r="D4" s="168" t="s">
        <v>91</v>
      </c>
      <c r="E4" s="169">
        <v>0</v>
      </c>
      <c r="F4" s="178"/>
      <c r="G4" s="293"/>
      <c r="H4" s="294"/>
      <c r="I4" s="294"/>
      <c r="J4" s="294"/>
      <c r="K4" s="294"/>
      <c r="L4" s="294"/>
      <c r="M4" s="294"/>
      <c r="N4" s="294"/>
      <c r="O4" s="4"/>
      <c r="P4" s="4"/>
      <c r="Q4" s="4"/>
      <c r="R4" s="5"/>
      <c r="S4" s="328"/>
      <c r="T4" s="329"/>
      <c r="U4" s="329"/>
      <c r="V4" s="329"/>
      <c r="W4" s="329"/>
      <c r="X4" s="329"/>
      <c r="Y4" s="329"/>
      <c r="Z4" s="329"/>
      <c r="AA4" s="294"/>
      <c r="AB4" s="294"/>
      <c r="AC4" s="294"/>
      <c r="AD4" s="333"/>
      <c r="AE4" s="306"/>
      <c r="AF4" s="307"/>
      <c r="AG4" s="307"/>
      <c r="AH4" s="307"/>
      <c r="AI4" s="307"/>
      <c r="AJ4" s="307"/>
      <c r="AK4" s="307"/>
      <c r="AL4" s="307"/>
      <c r="AM4" s="312"/>
      <c r="AN4" s="312"/>
      <c r="AO4" s="312"/>
      <c r="AP4" s="313"/>
      <c r="AQ4" s="321"/>
      <c r="AR4" s="322"/>
      <c r="AS4" s="322"/>
      <c r="AT4" s="322"/>
      <c r="AU4" s="322"/>
      <c r="AV4" s="322"/>
      <c r="AW4" s="322"/>
      <c r="AX4" s="322"/>
      <c r="AY4" s="302"/>
      <c r="AZ4" s="302"/>
      <c r="BA4" s="302"/>
      <c r="BB4" s="302"/>
      <c r="BC4" s="254"/>
      <c r="BD4" s="255"/>
      <c r="BE4" s="255"/>
      <c r="BF4" s="255"/>
      <c r="BG4" s="255"/>
      <c r="BH4" s="255"/>
      <c r="BI4" s="255"/>
      <c r="BJ4" s="255"/>
      <c r="BK4" s="250"/>
      <c r="BL4" s="250"/>
      <c r="BM4" s="250"/>
      <c r="BN4" s="250"/>
      <c r="BO4" s="236"/>
      <c r="BP4" s="237"/>
      <c r="BQ4" s="237"/>
      <c r="BR4" s="237"/>
      <c r="BS4" s="237"/>
      <c r="BT4" s="237"/>
      <c r="BU4" s="237"/>
      <c r="BV4" s="237"/>
      <c r="BW4" s="242"/>
      <c r="BX4" s="242"/>
      <c r="BY4" s="242"/>
      <c r="BZ4" s="243"/>
      <c r="CA4" s="222"/>
      <c r="CB4" s="223"/>
      <c r="CC4" s="223"/>
      <c r="CD4" s="223"/>
      <c r="CE4" s="223"/>
      <c r="CF4" s="223"/>
      <c r="CG4" s="223"/>
      <c r="CH4" s="223"/>
      <c r="CI4" s="226"/>
      <c r="CJ4" s="226"/>
      <c r="CK4" s="226"/>
      <c r="CL4" s="227"/>
    </row>
    <row r="5" spans="1:90" ht="27" customHeight="1" thickBot="1">
      <c r="A5" s="182" t="s">
        <v>110</v>
      </c>
      <c r="B5" s="183">
        <f>(E2-116)/3+16</f>
        <v>810.6666666666666</v>
      </c>
      <c r="C5" s="233" t="s">
        <v>109</v>
      </c>
      <c r="D5" s="279" t="s">
        <v>9</v>
      </c>
      <c r="E5" s="280"/>
      <c r="F5" s="281"/>
      <c r="G5" s="295"/>
      <c r="H5" s="296"/>
      <c r="I5" s="296"/>
      <c r="J5" s="296"/>
      <c r="K5" s="296"/>
      <c r="L5" s="296"/>
      <c r="M5" s="296"/>
      <c r="N5" s="296"/>
      <c r="O5" s="6"/>
      <c r="P5" s="6"/>
      <c r="Q5" s="6"/>
      <c r="R5" s="7"/>
      <c r="S5" s="330"/>
      <c r="T5" s="331"/>
      <c r="U5" s="331"/>
      <c r="V5" s="331"/>
      <c r="W5" s="331"/>
      <c r="X5" s="331"/>
      <c r="Y5" s="331"/>
      <c r="Z5" s="331"/>
      <c r="AA5" s="296"/>
      <c r="AB5" s="296"/>
      <c r="AC5" s="296"/>
      <c r="AD5" s="296"/>
      <c r="AE5" s="308"/>
      <c r="AF5" s="309"/>
      <c r="AG5" s="309"/>
      <c r="AH5" s="309"/>
      <c r="AI5" s="309"/>
      <c r="AJ5" s="309"/>
      <c r="AK5" s="309"/>
      <c r="AL5" s="309"/>
      <c r="AM5" s="314"/>
      <c r="AN5" s="314"/>
      <c r="AO5" s="314"/>
      <c r="AP5" s="315"/>
      <c r="AQ5" s="323"/>
      <c r="AR5" s="324"/>
      <c r="AS5" s="324"/>
      <c r="AT5" s="324"/>
      <c r="AU5" s="324"/>
      <c r="AV5" s="324"/>
      <c r="AW5" s="324"/>
      <c r="AX5" s="324"/>
      <c r="AY5" s="303"/>
      <c r="AZ5" s="303"/>
      <c r="BA5" s="303"/>
      <c r="BB5" s="303"/>
      <c r="BC5" s="256"/>
      <c r="BD5" s="257"/>
      <c r="BE5" s="257"/>
      <c r="BF5" s="257"/>
      <c r="BG5" s="257"/>
      <c r="BH5" s="257"/>
      <c r="BI5" s="257"/>
      <c r="BJ5" s="257"/>
      <c r="BK5" s="251"/>
      <c r="BL5" s="251"/>
      <c r="BM5" s="251"/>
      <c r="BN5" s="251"/>
      <c r="BO5" s="238"/>
      <c r="BP5" s="239"/>
      <c r="BQ5" s="239"/>
      <c r="BR5" s="239"/>
      <c r="BS5" s="239"/>
      <c r="BT5" s="239"/>
      <c r="BU5" s="239"/>
      <c r="BV5" s="239"/>
      <c r="BW5" s="244"/>
      <c r="BX5" s="244"/>
      <c r="BY5" s="244"/>
      <c r="BZ5" s="244"/>
      <c r="CA5" s="224"/>
      <c r="CB5" s="225"/>
      <c r="CC5" s="225"/>
      <c r="CD5" s="225"/>
      <c r="CE5" s="225"/>
      <c r="CF5" s="225"/>
      <c r="CG5" s="225"/>
      <c r="CH5" s="225"/>
      <c r="CI5" s="228"/>
      <c r="CJ5" s="228"/>
      <c r="CK5" s="228"/>
      <c r="CL5" s="229"/>
    </row>
    <row r="6" spans="1:90" ht="24" customHeight="1">
      <c r="A6" s="182" t="s">
        <v>111</v>
      </c>
      <c r="B6" s="183">
        <f>(E2-116)/3+51</f>
        <v>845.6666666666666</v>
      </c>
      <c r="C6" s="233"/>
      <c r="D6" s="282"/>
      <c r="E6" s="283"/>
      <c r="F6" s="284"/>
      <c r="G6" s="288" t="s">
        <v>0</v>
      </c>
      <c r="H6" s="288"/>
      <c r="I6" s="288"/>
      <c r="J6" s="288"/>
      <c r="K6" s="288"/>
      <c r="L6" s="288"/>
      <c r="M6" s="325" t="s">
        <v>1</v>
      </c>
      <c r="N6" s="288"/>
      <c r="O6" s="288"/>
      <c r="P6" s="288"/>
      <c r="Q6" s="288"/>
      <c r="R6" s="288"/>
      <c r="S6" s="258" t="s">
        <v>0</v>
      </c>
      <c r="T6" s="259"/>
      <c r="U6" s="259"/>
      <c r="V6" s="259"/>
      <c r="W6" s="259"/>
      <c r="X6" s="260"/>
      <c r="Y6" s="258" t="s">
        <v>1</v>
      </c>
      <c r="Z6" s="259"/>
      <c r="AA6" s="259"/>
      <c r="AB6" s="259"/>
      <c r="AC6" s="259"/>
      <c r="AD6" s="260"/>
      <c r="AE6" s="316" t="s">
        <v>0</v>
      </c>
      <c r="AF6" s="317"/>
      <c r="AG6" s="317"/>
      <c r="AH6" s="317"/>
      <c r="AI6" s="317"/>
      <c r="AJ6" s="317"/>
      <c r="AK6" s="316" t="s">
        <v>1</v>
      </c>
      <c r="AL6" s="317"/>
      <c r="AM6" s="317"/>
      <c r="AN6" s="317"/>
      <c r="AO6" s="317"/>
      <c r="AP6" s="318"/>
      <c r="AQ6" s="265" t="s">
        <v>0</v>
      </c>
      <c r="AR6" s="266"/>
      <c r="AS6" s="266"/>
      <c r="AT6" s="266"/>
      <c r="AU6" s="266"/>
      <c r="AV6" s="266"/>
      <c r="AW6" s="265" t="s">
        <v>1</v>
      </c>
      <c r="AX6" s="266"/>
      <c r="AY6" s="266"/>
      <c r="AZ6" s="266"/>
      <c r="BA6" s="266"/>
      <c r="BB6" s="267"/>
      <c r="BC6" s="247" t="s">
        <v>0</v>
      </c>
      <c r="BD6" s="248"/>
      <c r="BE6" s="248"/>
      <c r="BF6" s="248"/>
      <c r="BG6" s="248"/>
      <c r="BH6" s="248"/>
      <c r="BI6" s="247" t="s">
        <v>1</v>
      </c>
      <c r="BJ6" s="248"/>
      <c r="BK6" s="248"/>
      <c r="BL6" s="248"/>
      <c r="BM6" s="248"/>
      <c r="BN6" s="248"/>
      <c r="BO6" s="245" t="s">
        <v>0</v>
      </c>
      <c r="BP6" s="246"/>
      <c r="BQ6" s="246"/>
      <c r="BR6" s="246"/>
      <c r="BS6" s="246"/>
      <c r="BT6" s="246"/>
      <c r="BU6" s="245" t="s">
        <v>1</v>
      </c>
      <c r="BV6" s="246"/>
      <c r="BW6" s="246"/>
      <c r="BX6" s="246"/>
      <c r="BY6" s="246"/>
      <c r="BZ6" s="246"/>
      <c r="CA6" s="230" t="s">
        <v>0</v>
      </c>
      <c r="CB6" s="231"/>
      <c r="CC6" s="231"/>
      <c r="CD6" s="231"/>
      <c r="CE6" s="231"/>
      <c r="CF6" s="231"/>
      <c r="CG6" s="230" t="s">
        <v>1</v>
      </c>
      <c r="CH6" s="231"/>
      <c r="CI6" s="231"/>
      <c r="CJ6" s="231"/>
      <c r="CK6" s="231"/>
      <c r="CL6" s="232"/>
    </row>
    <row r="7" spans="1:90" ht="15">
      <c r="A7" s="173"/>
      <c r="B7" s="170"/>
      <c r="C7" s="172"/>
      <c r="D7" s="285"/>
      <c r="E7" s="286"/>
      <c r="F7" s="287"/>
      <c r="G7" s="8" t="s">
        <v>3</v>
      </c>
      <c r="H7" s="9" t="s">
        <v>4</v>
      </c>
      <c r="I7" s="9" t="s">
        <v>5</v>
      </c>
      <c r="J7" s="9" t="s">
        <v>6</v>
      </c>
      <c r="K7" s="9" t="s">
        <v>6</v>
      </c>
      <c r="L7" s="10" t="s">
        <v>7</v>
      </c>
      <c r="M7" s="11" t="s">
        <v>3</v>
      </c>
      <c r="N7" s="9" t="s">
        <v>4</v>
      </c>
      <c r="O7" s="9" t="s">
        <v>5</v>
      </c>
      <c r="P7" s="9" t="s">
        <v>6</v>
      </c>
      <c r="Q7" s="9" t="s">
        <v>6</v>
      </c>
      <c r="R7" s="10" t="s">
        <v>7</v>
      </c>
      <c r="S7" s="12" t="s">
        <v>3</v>
      </c>
      <c r="T7" s="13" t="s">
        <v>4</v>
      </c>
      <c r="U7" s="13" t="s">
        <v>5</v>
      </c>
      <c r="V7" s="13" t="s">
        <v>6</v>
      </c>
      <c r="W7" s="13" t="s">
        <v>6</v>
      </c>
      <c r="X7" s="14" t="s">
        <v>7</v>
      </c>
      <c r="Y7" s="12" t="s">
        <v>3</v>
      </c>
      <c r="Z7" s="13" t="s">
        <v>4</v>
      </c>
      <c r="AA7" s="13" t="s">
        <v>5</v>
      </c>
      <c r="AB7" s="13" t="s">
        <v>6</v>
      </c>
      <c r="AC7" s="13" t="s">
        <v>6</v>
      </c>
      <c r="AD7" s="14" t="s">
        <v>7</v>
      </c>
      <c r="AE7" s="15" t="s">
        <v>3</v>
      </c>
      <c r="AF7" s="16" t="s">
        <v>4</v>
      </c>
      <c r="AG7" s="16" t="s">
        <v>5</v>
      </c>
      <c r="AH7" s="16" t="s">
        <v>6</v>
      </c>
      <c r="AI7" s="16" t="s">
        <v>6</v>
      </c>
      <c r="AJ7" s="17" t="s">
        <v>7</v>
      </c>
      <c r="AK7" s="15" t="s">
        <v>3</v>
      </c>
      <c r="AL7" s="16" t="s">
        <v>4</v>
      </c>
      <c r="AM7" s="16" t="s">
        <v>5</v>
      </c>
      <c r="AN7" s="16" t="s">
        <v>6</v>
      </c>
      <c r="AO7" s="16" t="s">
        <v>6</v>
      </c>
      <c r="AP7" s="18" t="s">
        <v>7</v>
      </c>
      <c r="AQ7" s="19" t="s">
        <v>3</v>
      </c>
      <c r="AR7" s="20" t="s">
        <v>4</v>
      </c>
      <c r="AS7" s="20" t="s">
        <v>5</v>
      </c>
      <c r="AT7" s="20" t="s">
        <v>6</v>
      </c>
      <c r="AU7" s="20" t="s">
        <v>6</v>
      </c>
      <c r="AV7" s="21" t="s">
        <v>7</v>
      </c>
      <c r="AW7" s="19" t="s">
        <v>3</v>
      </c>
      <c r="AX7" s="20" t="s">
        <v>4</v>
      </c>
      <c r="AY7" s="20" t="s">
        <v>5</v>
      </c>
      <c r="AZ7" s="20" t="s">
        <v>6</v>
      </c>
      <c r="BA7" s="20" t="s">
        <v>6</v>
      </c>
      <c r="BB7" s="22" t="s">
        <v>7</v>
      </c>
      <c r="BC7" s="23" t="s">
        <v>3</v>
      </c>
      <c r="BD7" s="24" t="s">
        <v>4</v>
      </c>
      <c r="BE7" s="24" t="s">
        <v>5</v>
      </c>
      <c r="BF7" s="24" t="s">
        <v>6</v>
      </c>
      <c r="BG7" s="24" t="s">
        <v>6</v>
      </c>
      <c r="BH7" s="25" t="s">
        <v>7</v>
      </c>
      <c r="BI7" s="23" t="s">
        <v>3</v>
      </c>
      <c r="BJ7" s="24" t="s">
        <v>4</v>
      </c>
      <c r="BK7" s="24" t="s">
        <v>5</v>
      </c>
      <c r="BL7" s="24" t="s">
        <v>6</v>
      </c>
      <c r="BM7" s="24" t="s">
        <v>6</v>
      </c>
      <c r="BN7" s="25" t="s">
        <v>7</v>
      </c>
      <c r="BO7" s="210" t="s">
        <v>3</v>
      </c>
      <c r="BP7" s="26" t="s">
        <v>4</v>
      </c>
      <c r="BQ7" s="26" t="s">
        <v>5</v>
      </c>
      <c r="BR7" s="26" t="s">
        <v>6</v>
      </c>
      <c r="BS7" s="26" t="s">
        <v>6</v>
      </c>
      <c r="BT7" s="27" t="s">
        <v>7</v>
      </c>
      <c r="BU7" s="210" t="s">
        <v>3</v>
      </c>
      <c r="BV7" s="26" t="s">
        <v>4</v>
      </c>
      <c r="BW7" s="26" t="s">
        <v>5</v>
      </c>
      <c r="BX7" s="26" t="s">
        <v>6</v>
      </c>
      <c r="BY7" s="26" t="s">
        <v>6</v>
      </c>
      <c r="BZ7" s="27" t="s">
        <v>7</v>
      </c>
      <c r="CA7" s="184" t="s">
        <v>3</v>
      </c>
      <c r="CB7" s="185" t="s">
        <v>4</v>
      </c>
      <c r="CC7" s="185" t="s">
        <v>5</v>
      </c>
      <c r="CD7" s="185" t="s">
        <v>6</v>
      </c>
      <c r="CE7" s="185" t="s">
        <v>6</v>
      </c>
      <c r="CF7" s="186" t="s">
        <v>7</v>
      </c>
      <c r="CG7" s="184" t="s">
        <v>3</v>
      </c>
      <c r="CH7" s="185" t="s">
        <v>4</v>
      </c>
      <c r="CI7" s="185" t="s">
        <v>5</v>
      </c>
      <c r="CJ7" s="185" t="s">
        <v>6</v>
      </c>
      <c r="CK7" s="185" t="s">
        <v>6</v>
      </c>
      <c r="CL7" s="187" t="s">
        <v>7</v>
      </c>
    </row>
    <row r="8" spans="1:90" ht="15.75">
      <c r="A8" s="173"/>
      <c r="B8" s="170"/>
      <c r="C8" s="172"/>
      <c r="D8" s="278" t="s">
        <v>2</v>
      </c>
      <c r="E8" s="274"/>
      <c r="F8" s="275"/>
      <c r="G8" s="28" t="s">
        <v>18</v>
      </c>
      <c r="H8" s="29">
        <f>$E2-40</f>
        <v>2460</v>
      </c>
      <c r="I8" s="29">
        <f>$E2-40</f>
        <v>2460</v>
      </c>
      <c r="J8" s="29">
        <f>$E2-40</f>
        <v>2460</v>
      </c>
      <c r="K8" s="29">
        <f>$E2-40</f>
        <v>2460</v>
      </c>
      <c r="L8" s="30">
        <f>$E2-40</f>
        <v>2460</v>
      </c>
      <c r="M8" s="28" t="s">
        <v>18</v>
      </c>
      <c r="N8" s="29">
        <f>$E2-40</f>
        <v>2460</v>
      </c>
      <c r="O8" s="29">
        <f>$E2-40</f>
        <v>2460</v>
      </c>
      <c r="P8" s="29">
        <f>$E2-40</f>
        <v>2460</v>
      </c>
      <c r="Q8" s="29">
        <f>$E2-40</f>
        <v>2460</v>
      </c>
      <c r="R8" s="30">
        <f>$E2-40</f>
        <v>2460</v>
      </c>
      <c r="S8" s="31" t="s">
        <v>18</v>
      </c>
      <c r="T8" s="32">
        <f>$E2-40</f>
        <v>2460</v>
      </c>
      <c r="U8" s="32">
        <f>$E2-40</f>
        <v>2460</v>
      </c>
      <c r="V8" s="32">
        <f>$E2-40</f>
        <v>2460</v>
      </c>
      <c r="W8" s="32">
        <f>$E2-40</f>
        <v>2460</v>
      </c>
      <c r="X8" s="33">
        <f>$E2-40</f>
        <v>2460</v>
      </c>
      <c r="Y8" s="31" t="s">
        <v>8</v>
      </c>
      <c r="Z8" s="32">
        <f>$E2-40</f>
        <v>2460</v>
      </c>
      <c r="AA8" s="32">
        <f>$E2-40</f>
        <v>2460</v>
      </c>
      <c r="AB8" s="32">
        <f>$E2-40</f>
        <v>2460</v>
      </c>
      <c r="AC8" s="32">
        <f>$E2-40</f>
        <v>2460</v>
      </c>
      <c r="AD8" s="33">
        <f>$E2-40</f>
        <v>2460</v>
      </c>
      <c r="AE8" s="34" t="s">
        <v>18</v>
      </c>
      <c r="AF8" s="35">
        <f>$E$2-40</f>
        <v>2460</v>
      </c>
      <c r="AG8" s="35">
        <f>$E$2-40</f>
        <v>2460</v>
      </c>
      <c r="AH8" s="35">
        <f>$E$2-40</f>
        <v>2460</v>
      </c>
      <c r="AI8" s="35">
        <f>$E$2-40</f>
        <v>2460</v>
      </c>
      <c r="AJ8" s="35">
        <f>$E$2-40</f>
        <v>2460</v>
      </c>
      <c r="AK8" s="34" t="s">
        <v>18</v>
      </c>
      <c r="AL8" s="35">
        <f>$E$2-40</f>
        <v>2460</v>
      </c>
      <c r="AM8" s="35">
        <f>$E$2-40</f>
        <v>2460</v>
      </c>
      <c r="AN8" s="35">
        <f>$E$2-40</f>
        <v>2460</v>
      </c>
      <c r="AO8" s="35">
        <f>$E$2-40</f>
        <v>2460</v>
      </c>
      <c r="AP8" s="35">
        <f>$E$2-40</f>
        <v>2460</v>
      </c>
      <c r="AQ8" s="36" t="s">
        <v>18</v>
      </c>
      <c r="AR8" s="37">
        <f>$E$2-40</f>
        <v>2460</v>
      </c>
      <c r="AS8" s="37">
        <f>$E$2-40</f>
        <v>2460</v>
      </c>
      <c r="AT8" s="37">
        <f>$E$2-40</f>
        <v>2460</v>
      </c>
      <c r="AU8" s="37">
        <f>$E$2-40</f>
        <v>2460</v>
      </c>
      <c r="AV8" s="37">
        <f>$E$2-40</f>
        <v>2460</v>
      </c>
      <c r="AW8" s="36" t="s">
        <v>18</v>
      </c>
      <c r="AX8" s="37">
        <f>$E$2-40</f>
        <v>2460</v>
      </c>
      <c r="AY8" s="37">
        <f>$E$2-40</f>
        <v>2460</v>
      </c>
      <c r="AZ8" s="37">
        <f>$E$2-40</f>
        <v>2460</v>
      </c>
      <c r="BA8" s="37">
        <f>$E$2-40</f>
        <v>2460</v>
      </c>
      <c r="BB8" s="37">
        <f>$E$2-40</f>
        <v>2460</v>
      </c>
      <c r="BC8" s="38" t="s">
        <v>18</v>
      </c>
      <c r="BD8" s="39">
        <f>$E$2-40</f>
        <v>2460</v>
      </c>
      <c r="BE8" s="39">
        <f>$E$2-40</f>
        <v>2460</v>
      </c>
      <c r="BF8" s="39">
        <f>$E$2-40</f>
        <v>2460</v>
      </c>
      <c r="BG8" s="39">
        <f>$E$2-40</f>
        <v>2460</v>
      </c>
      <c r="BH8" s="39">
        <f>$E$2-40</f>
        <v>2460</v>
      </c>
      <c r="BI8" s="38" t="s">
        <v>18</v>
      </c>
      <c r="BJ8" s="39">
        <f>$E$2-40</f>
        <v>2460</v>
      </c>
      <c r="BK8" s="39">
        <f>$E$2-40</f>
        <v>2460</v>
      </c>
      <c r="BL8" s="39">
        <f>$E$2-40</f>
        <v>2460</v>
      </c>
      <c r="BM8" s="39">
        <f>$E$2-40</f>
        <v>2460</v>
      </c>
      <c r="BN8" s="40">
        <f>$E$2-40</f>
        <v>2460</v>
      </c>
      <c r="BO8" s="211" t="s">
        <v>126</v>
      </c>
      <c r="BP8" s="41">
        <f>$E$2-40</f>
        <v>2460</v>
      </c>
      <c r="BQ8" s="41">
        <f>$E$2-40</f>
        <v>2460</v>
      </c>
      <c r="BR8" s="41">
        <f>$E$2-40</f>
        <v>2460</v>
      </c>
      <c r="BS8" s="41">
        <f>$E$2-40</f>
        <v>2460</v>
      </c>
      <c r="BT8" s="41">
        <f>$E$2-40</f>
        <v>2460</v>
      </c>
      <c r="BU8" s="211" t="s">
        <v>126</v>
      </c>
      <c r="BV8" s="41">
        <f>$E$2-40</f>
        <v>2460</v>
      </c>
      <c r="BW8" s="41">
        <f>$E$2-40</f>
        <v>2460</v>
      </c>
      <c r="BX8" s="41">
        <f>$E$2-40</f>
        <v>2460</v>
      </c>
      <c r="BY8" s="41">
        <f>$E$2-40</f>
        <v>2460</v>
      </c>
      <c r="BZ8" s="42">
        <f>$E$2-40</f>
        <v>2460</v>
      </c>
      <c r="CA8" s="188" t="s">
        <v>18</v>
      </c>
      <c r="CB8" s="189">
        <f>$E$2-40</f>
        <v>2460</v>
      </c>
      <c r="CC8" s="189">
        <f>$E$2-40</f>
        <v>2460</v>
      </c>
      <c r="CD8" s="189">
        <f>$E$2-40</f>
        <v>2460</v>
      </c>
      <c r="CE8" s="189">
        <f>$E$2-40</f>
        <v>2460</v>
      </c>
      <c r="CF8" s="189">
        <f>$E$2-40</f>
        <v>2460</v>
      </c>
      <c r="CG8" s="188" t="s">
        <v>18</v>
      </c>
      <c r="CH8" s="189">
        <f>$E$2-40</f>
        <v>2460</v>
      </c>
      <c r="CI8" s="189">
        <f>$E$2-40</f>
        <v>2460</v>
      </c>
      <c r="CJ8" s="189">
        <f>$E$2-40</f>
        <v>2460</v>
      </c>
      <c r="CK8" s="189">
        <f>$E$2-40</f>
        <v>2460</v>
      </c>
      <c r="CL8" s="215">
        <f>$E$2-40</f>
        <v>2460</v>
      </c>
    </row>
    <row r="9" spans="1:90" ht="15" customHeight="1">
      <c r="A9" s="173"/>
      <c r="B9" s="170"/>
      <c r="C9" s="172"/>
      <c r="D9" s="171" t="s">
        <v>35</v>
      </c>
      <c r="E9" s="289">
        <v>335</v>
      </c>
      <c r="F9" s="290"/>
      <c r="G9" s="28" t="s">
        <v>45</v>
      </c>
      <c r="H9" s="43" t="str">
        <f>IF($E4=0,"-",IF($E4=1,H8-H11,$E9))</f>
        <v>-</v>
      </c>
      <c r="I9" s="43" t="str">
        <f>IF($E4=0,"-",IF($E4=1,I8-I11,$E9))</f>
        <v>-</v>
      </c>
      <c r="J9" s="43" t="str">
        <f>IF($E4=0,"-",IF($E4=1,J8-J11,$E9))</f>
        <v>-</v>
      </c>
      <c r="K9" s="43" t="str">
        <f>IF($E4=0,"-",IF($E4=1,K8-K11,$E9))</f>
        <v>-</v>
      </c>
      <c r="L9" s="43" t="str">
        <f>IF($E4=0,"-",IF($E4=1,L8-L11,$E9))</f>
        <v>-</v>
      </c>
      <c r="M9" s="28" t="s">
        <v>45</v>
      </c>
      <c r="N9" s="43" t="str">
        <f>IF($E4=0,"-",IF($E4=1,N8-N11,$E9))</f>
        <v>-</v>
      </c>
      <c r="O9" s="43" t="str">
        <f>IF($E4=0,"-",IF($E4=1,O8-O11,$E9))</f>
        <v>-</v>
      </c>
      <c r="P9" s="43" t="str">
        <f>IF($E4=0,"-",IF($E4=1,P8-P11,$E9))</f>
        <v>-</v>
      </c>
      <c r="Q9" s="43" t="str">
        <f>IF($E4=0,"-",IF($E4=1,Q8-Q11,$E9))</f>
        <v>-</v>
      </c>
      <c r="R9" s="43" t="str">
        <f>IF($E4=0,"-",IF($E4=1,R8-R11,$E9))</f>
        <v>-</v>
      </c>
      <c r="S9" s="31" t="s">
        <v>45</v>
      </c>
      <c r="T9" s="44" t="str">
        <f>IF($E4=0,"-",IF($E4=1,T8-T11,$E9))</f>
        <v>-</v>
      </c>
      <c r="U9" s="44" t="str">
        <f>IF($E4=0,"-",IF($E4=1,U8-U11,$E9))</f>
        <v>-</v>
      </c>
      <c r="V9" s="44" t="str">
        <f>IF($E4=0,"-",IF($E4=1,V8-V11,$E9))</f>
        <v>-</v>
      </c>
      <c r="W9" s="44" t="str">
        <f>IF($E4=0,"-",IF($E4=1,W8-W11,$E9))</f>
        <v>-</v>
      </c>
      <c r="X9" s="44" t="str">
        <f>IF($E4=0,"-",IF($E4=1,X8-X11,$E9))</f>
        <v>-</v>
      </c>
      <c r="Y9" s="31" t="s">
        <v>45</v>
      </c>
      <c r="Z9" s="44" t="str">
        <f>IF($E4=0,"-",IF($E4=1,Z8-Z11,$E9))</f>
        <v>-</v>
      </c>
      <c r="AA9" s="44" t="str">
        <f>IF($E4=0,"-",IF($E4=1,AA8-AA11,$E9))</f>
        <v>-</v>
      </c>
      <c r="AB9" s="44" t="str">
        <f>IF($E4=0,"-",IF($E4=1,AB8-AB11,$E9))</f>
        <v>-</v>
      </c>
      <c r="AC9" s="44" t="str">
        <f>IF($E4=0,"-",IF($E4=1,AC8-AC11,$E9))</f>
        <v>-</v>
      </c>
      <c r="AD9" s="44" t="str">
        <f>IF($E4=0,"-",IF($E4=1,AD8-AD11,$E9))</f>
        <v>-</v>
      </c>
      <c r="AE9" s="34" t="s">
        <v>45</v>
      </c>
      <c r="AF9" s="45" t="str">
        <f>IF($E4=0,"-",IF($E4=1,$AL8-$AL11,$E9))</f>
        <v>-</v>
      </c>
      <c r="AG9" s="45" t="str">
        <f>IF($E4=0,"-",IF($E4=1,$AL8-$AL11,$E9))</f>
        <v>-</v>
      </c>
      <c r="AH9" s="45" t="str">
        <f>IF($E4=0,"-",IF($E4=1,$AL8-$AL11,$E9))</f>
        <v>-</v>
      </c>
      <c r="AI9" s="45" t="str">
        <f>IF($E4=0,"-",IF($E4=1,$AL8-$AL11,$E9))</f>
        <v>-</v>
      </c>
      <c r="AJ9" s="45" t="str">
        <f>IF($E4=0,"-",IF($E4=1,$AL8-$AL11,$E9))</f>
        <v>-</v>
      </c>
      <c r="AK9" s="34" t="s">
        <v>45</v>
      </c>
      <c r="AL9" s="45" t="str">
        <f>IF($E4=0,"-",IF($E4=1,$AL8-$AL11,$E9))</f>
        <v>-</v>
      </c>
      <c r="AM9" s="45" t="str">
        <f>IF($E4=0,"-",IF($E4=1,$AL8-$AL11,$E9))</f>
        <v>-</v>
      </c>
      <c r="AN9" s="45" t="str">
        <f>IF($E4=0,"-",IF($E4=1,$AL8-$AL11,$E9))</f>
        <v>-</v>
      </c>
      <c r="AO9" s="45" t="str">
        <f>IF($E4=0,"-",IF($E4=1,$AL8-$AL11,$E9))</f>
        <v>-</v>
      </c>
      <c r="AP9" s="45" t="str">
        <f>IF($E4=0,"-",IF($E4=1,$AL8-$AL11,$E9))</f>
        <v>-</v>
      </c>
      <c r="AQ9" s="36" t="s">
        <v>45</v>
      </c>
      <c r="AR9" s="46" t="str">
        <f>IF($E4=0,"-",IF($E4=1,$AL8-$AL11,$E9))</f>
        <v>-</v>
      </c>
      <c r="AS9" s="46" t="str">
        <f>IF($E4=0,"-",IF($E4=1,$AL8-$AL11,$E9))</f>
        <v>-</v>
      </c>
      <c r="AT9" s="46" t="str">
        <f>IF($E4=0,"-",IF($E4=1,$AL8-$AL11,$E9))</f>
        <v>-</v>
      </c>
      <c r="AU9" s="46" t="str">
        <f>IF($E4=0,"-",IF($E4=1,$AL8-$AL11,$E9))</f>
        <v>-</v>
      </c>
      <c r="AV9" s="46" t="str">
        <f>IF($E4=0,"-",IF($E4=1,$AL8-$AL11,$E9))</f>
        <v>-</v>
      </c>
      <c r="AW9" s="36" t="s">
        <v>45</v>
      </c>
      <c r="AX9" s="46" t="str">
        <f>IF($E4=0,"-",IF($E4=1,$AL8-$AL11,$E9))</f>
        <v>-</v>
      </c>
      <c r="AY9" s="46" t="str">
        <f>IF($E4=0,"-",IF($E4=1,$AL8-$AL11,$E9))</f>
        <v>-</v>
      </c>
      <c r="AZ9" s="46" t="str">
        <f>IF($E4=0,"-",IF($E4=1,$AL8-$AL11,$E9))</f>
        <v>-</v>
      </c>
      <c r="BA9" s="46" t="str">
        <f>IF($E4=0,"-",IF($E4=1,$AL8-$AL11,$E9))</f>
        <v>-</v>
      </c>
      <c r="BB9" s="46" t="str">
        <f>IF($E4=0,"-",IF($E4=1,$AL8-$AL11,$E9))</f>
        <v>-</v>
      </c>
      <c r="BC9" s="38" t="s">
        <v>45</v>
      </c>
      <c r="BD9" s="47" t="str">
        <f>IF($E4=0,"-",IF($E4=1,$AL8-$AL11,$E9))</f>
        <v>-</v>
      </c>
      <c r="BE9" s="47" t="str">
        <f>IF($E4=0,"-",IF($E4=1,$AL8-$AL11,$E9))</f>
        <v>-</v>
      </c>
      <c r="BF9" s="47" t="str">
        <f>IF($E4=0,"-",IF($E4=1,$AL8-$AL11,$E9))</f>
        <v>-</v>
      </c>
      <c r="BG9" s="47" t="str">
        <f>IF($E4=0,"-",IF($E4=1,$AL8-$AL11,$E9))</f>
        <v>-</v>
      </c>
      <c r="BH9" s="47" t="str">
        <f>IF($E4=0,"-",IF($E4=1,$AL8-$AL11,$E9))</f>
        <v>-</v>
      </c>
      <c r="BI9" s="38" t="s">
        <v>45</v>
      </c>
      <c r="BJ9" s="47" t="str">
        <f>IF($E4=0,"-",IF($E4=1,$AL8-$AL11,$E9))</f>
        <v>-</v>
      </c>
      <c r="BK9" s="47" t="str">
        <f>IF($E4=0,"-",IF($E4=1,$AL8-$AL11,$E9))</f>
        <v>-</v>
      </c>
      <c r="BL9" s="47" t="str">
        <f>IF($E4=0,"-",IF($E4=1,$AL8-$AL11,$E9))</f>
        <v>-</v>
      </c>
      <c r="BM9" s="47" t="str">
        <f>IF($E4=0,"-",IF($E4=1,$AL8-$AL11,$E9))</f>
        <v>-</v>
      </c>
      <c r="BN9" s="48" t="str">
        <f>IF($E4=0,"-",IF($E4=1,$AL8-$AL11,$E9))</f>
        <v>-</v>
      </c>
      <c r="BO9" s="211" t="s">
        <v>127</v>
      </c>
      <c r="BP9" s="49" t="str">
        <f>IF($E4=0,"-",IF($E4=1,$AL8-$AL11,$E9))</f>
        <v>-</v>
      </c>
      <c r="BQ9" s="49" t="str">
        <f>IF($E4=0,"-",IF($E4=1,$AL8-$AL11,$E9))</f>
        <v>-</v>
      </c>
      <c r="BR9" s="49" t="str">
        <f>IF($E4=0,"-",IF($E4=1,$AL8-$AL11,$E9))</f>
        <v>-</v>
      </c>
      <c r="BS9" s="49" t="str">
        <f>IF($E4=0,"-",IF($E4=1,$AL8-$AL11,$E9))</f>
        <v>-</v>
      </c>
      <c r="BT9" s="49" t="str">
        <f>IF($E4=0,"-",IF($E4=1,$AL8-$AL11,$E9))</f>
        <v>-</v>
      </c>
      <c r="BU9" s="211" t="s">
        <v>127</v>
      </c>
      <c r="BV9" s="49" t="str">
        <f>IF($E4=0,"-",IF($E4=1,$AL8-$AL11,$E9))</f>
        <v>-</v>
      </c>
      <c r="BW9" s="49" t="str">
        <f>IF($E4=0,"-",IF($E4=1,$AL8-$AL11,$E9))</f>
        <v>-</v>
      </c>
      <c r="BX9" s="49" t="str">
        <f>IF($E4=0,"-",IF($E4=1,$AL8-$AL11,$E9))</f>
        <v>-</v>
      </c>
      <c r="BY9" s="49" t="str">
        <f>IF($E4=0,"-",IF($E4=1,$AL8-$AL11,$E9))</f>
        <v>-</v>
      </c>
      <c r="BZ9" s="50" t="str">
        <f>IF($E4=0,"-",IF($E4=1,$AL8-$AL11,$E9))</f>
        <v>-</v>
      </c>
      <c r="CA9" s="188" t="s">
        <v>45</v>
      </c>
      <c r="CB9" s="190" t="str">
        <f>IF($E4=0,"-",IF($E4=1,$AL8-$AL11,$E9))</f>
        <v>-</v>
      </c>
      <c r="CC9" s="190" t="str">
        <f>IF($E4=0,"-",IF($E4=1,$AL8-$AL11,$E9))</f>
        <v>-</v>
      </c>
      <c r="CD9" s="190" t="str">
        <f>IF($E4=0,"-",IF($E4=1,$AL8-$AL11,$E9))</f>
        <v>-</v>
      </c>
      <c r="CE9" s="190" t="str">
        <f>IF($E4=0,"-",IF($E4=1,$AL8-$AL11,$E9))</f>
        <v>-</v>
      </c>
      <c r="CF9" s="190" t="str">
        <f>IF($E4=0,"-",IF($E4=1,$AL8-$AL11,$E9))</f>
        <v>-</v>
      </c>
      <c r="CG9" s="188" t="s">
        <v>45</v>
      </c>
      <c r="CH9" s="190" t="str">
        <f>IF($E4=0,"-",IF($E4=1,$AL8-$AL11,$E9))</f>
        <v>-</v>
      </c>
      <c r="CI9" s="190" t="str">
        <f>IF($E4=0,"-",IF($E4=1,$AL8-$AL11,$E9))</f>
        <v>-</v>
      </c>
      <c r="CJ9" s="190" t="str">
        <f>IF($E4=0,"-",IF($E4=1,$AL8-$AL11,$E9))</f>
        <v>-</v>
      </c>
      <c r="CK9" s="190" t="str">
        <f>IF($E4=0,"-",IF($E4=1,$AL8-$AL11,$E9))</f>
        <v>-</v>
      </c>
      <c r="CL9" s="191" t="str">
        <f>IF($E4=0,"-",IF($E4=1,$AL8-$AL11,$E9))</f>
        <v>-</v>
      </c>
    </row>
    <row r="10" spans="1:90" ht="15" customHeight="1">
      <c r="A10" s="173"/>
      <c r="B10" s="170"/>
      <c r="C10" s="172"/>
      <c r="D10" s="171" t="s">
        <v>36</v>
      </c>
      <c r="E10" s="276"/>
      <c r="F10" s="277"/>
      <c r="G10" s="28" t="s">
        <v>46</v>
      </c>
      <c r="H10" s="43" t="str">
        <f>IF($E4=2,H8-H11-H9,"-")</f>
        <v>-</v>
      </c>
      <c r="I10" s="43" t="str">
        <f>IF($E4=2,I8-I11-I9,"-")</f>
        <v>-</v>
      </c>
      <c r="J10" s="43" t="str">
        <f>IF($E4=2,J8-J11-J9,"-")</f>
        <v>-</v>
      </c>
      <c r="K10" s="43" t="str">
        <f>IF($E4=2,K8-K11-K9,"-")</f>
        <v>-</v>
      </c>
      <c r="L10" s="43" t="str">
        <f>IF($E4=2,L8-L11-L9,"-")</f>
        <v>-</v>
      </c>
      <c r="M10" s="28" t="s">
        <v>46</v>
      </c>
      <c r="N10" s="43" t="str">
        <f>IF($E4=2,N8-N11-N9,"-")</f>
        <v>-</v>
      </c>
      <c r="O10" s="43" t="str">
        <f>IF($E4=2,O8-O11-O9,"-")</f>
        <v>-</v>
      </c>
      <c r="P10" s="43" t="str">
        <f>IF($E4=2,P8-P11-P9,"-")</f>
        <v>-</v>
      </c>
      <c r="Q10" s="43" t="str">
        <f>IF($E4=2,Q8-Q11-Q9,"-")</f>
        <v>-</v>
      </c>
      <c r="R10" s="43" t="str">
        <f>IF($E4=2,R8-R11-R9,"-")</f>
        <v>-</v>
      </c>
      <c r="S10" s="31" t="s">
        <v>46</v>
      </c>
      <c r="T10" s="44" t="str">
        <f>IF($E4=2,T8-T11-T9,"-")</f>
        <v>-</v>
      </c>
      <c r="U10" s="44" t="str">
        <f>IF($E4=2,U8-U11-U9,"-")</f>
        <v>-</v>
      </c>
      <c r="V10" s="44" t="str">
        <f>IF($E4=2,V8-V11-V9,"-")</f>
        <v>-</v>
      </c>
      <c r="W10" s="44" t="str">
        <f>IF($E4=2,W8-W11-W9,"-")</f>
        <v>-</v>
      </c>
      <c r="X10" s="44" t="str">
        <f>IF($E4=2,X8-X11-X9,"-")</f>
        <v>-</v>
      </c>
      <c r="Y10" s="31" t="s">
        <v>46</v>
      </c>
      <c r="Z10" s="44" t="str">
        <f>IF($E4=2,Z8-Z11-Z9,"-")</f>
        <v>-</v>
      </c>
      <c r="AA10" s="44" t="str">
        <f>IF($E4=2,AA8-AA11-AA9,"-")</f>
        <v>-</v>
      </c>
      <c r="AB10" s="44" t="str">
        <f>IF($E4=2,AB8-AB11-AB9,"-")</f>
        <v>-</v>
      </c>
      <c r="AC10" s="44" t="str">
        <f>IF($E4=2,AC8-AC11-AC9,"-")</f>
        <v>-</v>
      </c>
      <c r="AD10" s="44" t="str">
        <f>IF($E4=2,AD8-AD11-AD9,"-")</f>
        <v>-</v>
      </c>
      <c r="AE10" s="34" t="s">
        <v>46</v>
      </c>
      <c r="AF10" s="45" t="str">
        <f>IF($E4=2,$AF8-$AF11-AF9,"-")</f>
        <v>-</v>
      </c>
      <c r="AG10" s="45" t="str">
        <f>IF($E4=2,$AF8-$AF11-AG9,"-")</f>
        <v>-</v>
      </c>
      <c r="AH10" s="45" t="str">
        <f>IF($E4=2,$AF8-$AF11-AH9,"-")</f>
        <v>-</v>
      </c>
      <c r="AI10" s="45" t="str">
        <f>IF($E4=2,$AF8-$AF11-AI9,"-")</f>
        <v>-</v>
      </c>
      <c r="AJ10" s="45" t="str">
        <f>IF($E4=2,$AF8-$AF11-AJ9,"-")</f>
        <v>-</v>
      </c>
      <c r="AK10" s="34" t="s">
        <v>46</v>
      </c>
      <c r="AL10" s="45" t="str">
        <f>IF($E4=2,$AF8-$AF11-AL9,"-")</f>
        <v>-</v>
      </c>
      <c r="AM10" s="45" t="str">
        <f>IF($E4=2,$AF8-$AF11-AM9,"-")</f>
        <v>-</v>
      </c>
      <c r="AN10" s="45" t="str">
        <f>IF($E4=2,$AF8-$AF11-AN9,"-")</f>
        <v>-</v>
      </c>
      <c r="AO10" s="45" t="str">
        <f>IF($E4=2,$AF8-$AF11-AO9,"-")</f>
        <v>-</v>
      </c>
      <c r="AP10" s="45" t="str">
        <f>IF($E4=2,$AF8-$AF11-AP9,"-")</f>
        <v>-</v>
      </c>
      <c r="AQ10" s="36" t="s">
        <v>46</v>
      </c>
      <c r="AR10" s="46" t="str">
        <f>IF($E4=2,$AF8-$AF11-AR9,"-")</f>
        <v>-</v>
      </c>
      <c r="AS10" s="46" t="str">
        <f>IF($E4=2,$AF8-$AF11-AS9,"-")</f>
        <v>-</v>
      </c>
      <c r="AT10" s="46" t="str">
        <f>IF($E4=2,$AF8-$AF11-AT9,"-")</f>
        <v>-</v>
      </c>
      <c r="AU10" s="46" t="str">
        <f>IF($E4=2,$AF8-$AF11-AU9,"-")</f>
        <v>-</v>
      </c>
      <c r="AV10" s="46" t="str">
        <f>IF($E4=2,$AF8-$AF11-AV9,"-")</f>
        <v>-</v>
      </c>
      <c r="AW10" s="36" t="s">
        <v>46</v>
      </c>
      <c r="AX10" s="46" t="str">
        <f>IF($E4=2,$AF8-$AF11-AX9,"-")</f>
        <v>-</v>
      </c>
      <c r="AY10" s="46" t="str">
        <f>IF($E4=2,$AF8-$AF11-AY9,"-")</f>
        <v>-</v>
      </c>
      <c r="AZ10" s="46" t="str">
        <f>IF($E4=2,$AF8-$AF11-AZ9,"-")</f>
        <v>-</v>
      </c>
      <c r="BA10" s="46" t="str">
        <f>IF($E4=2,$AF8-$AF11-BA9,"-")</f>
        <v>-</v>
      </c>
      <c r="BB10" s="46" t="str">
        <f>IF($E4=2,$AF8-$AF11-BB9,"-")</f>
        <v>-</v>
      </c>
      <c r="BC10" s="38" t="s">
        <v>46</v>
      </c>
      <c r="BD10" s="47" t="str">
        <f>IF($E4=2,$AF8-$AF11-BD9,"-")</f>
        <v>-</v>
      </c>
      <c r="BE10" s="47" t="str">
        <f>IF($E4=2,$AF8-$AF11-BE9,"-")</f>
        <v>-</v>
      </c>
      <c r="BF10" s="47" t="str">
        <f>IF($E4=2,$AF8-$AF11-BF9,"-")</f>
        <v>-</v>
      </c>
      <c r="BG10" s="47" t="str">
        <f>IF($E4=2,$AF8-$AF11-BG9,"-")</f>
        <v>-</v>
      </c>
      <c r="BH10" s="47" t="str">
        <f>IF($E4=2,$AF8-$AF11-BH9,"-")</f>
        <v>-</v>
      </c>
      <c r="BI10" s="38" t="s">
        <v>46</v>
      </c>
      <c r="BJ10" s="47" t="str">
        <f>IF($E4=2,$AF8-$AF11-BJ9,"-")</f>
        <v>-</v>
      </c>
      <c r="BK10" s="47" t="str">
        <f>IF($E4=2,$AF8-$AF11-BK9,"-")</f>
        <v>-</v>
      </c>
      <c r="BL10" s="47" t="str">
        <f>IF($E4=2,$AF8-$AF11-BL9,"-")</f>
        <v>-</v>
      </c>
      <c r="BM10" s="47" t="str">
        <f>IF($E4=2,$AF8-$AF11-BM9,"-")</f>
        <v>-</v>
      </c>
      <c r="BN10" s="48" t="str">
        <f>IF($E4=2,$AF8-$AF11-BN9,"-")</f>
        <v>-</v>
      </c>
      <c r="BO10" s="211" t="s">
        <v>128</v>
      </c>
      <c r="BP10" s="49" t="str">
        <f>IF($E4=2,$AF8-$AF11-BP9,"-")</f>
        <v>-</v>
      </c>
      <c r="BQ10" s="49" t="str">
        <f>IF($E4=2,$AF8-$AF11-BQ9,"-")</f>
        <v>-</v>
      </c>
      <c r="BR10" s="49" t="str">
        <f>IF($E4=2,$AF8-$AF11-BR9,"-")</f>
        <v>-</v>
      </c>
      <c r="BS10" s="49" t="str">
        <f>IF($E4=2,$AF8-$AF11-BS9,"-")</f>
        <v>-</v>
      </c>
      <c r="BT10" s="49" t="str">
        <f>IF($E4=2,$AF8-$AF11-BT9,"-")</f>
        <v>-</v>
      </c>
      <c r="BU10" s="211" t="s">
        <v>128</v>
      </c>
      <c r="BV10" s="49" t="str">
        <f>IF($E4=2,$AF8-$AF11-BV9,"-")</f>
        <v>-</v>
      </c>
      <c r="BW10" s="49" t="str">
        <f>IF($E4=2,$AF8-$AF11-BW9,"-")</f>
        <v>-</v>
      </c>
      <c r="BX10" s="49" t="str">
        <f>IF($E4=2,$AF8-$AF11-BX9,"-")</f>
        <v>-</v>
      </c>
      <c r="BY10" s="49" t="str">
        <f>IF($E4=2,$AF8-$AF11-BY9,"-")</f>
        <v>-</v>
      </c>
      <c r="BZ10" s="50" t="str">
        <f>IF($E4=2,$AF8-$AF11-BZ9,"-")</f>
        <v>-</v>
      </c>
      <c r="CA10" s="188" t="s">
        <v>46</v>
      </c>
      <c r="CB10" s="190" t="str">
        <f>IF($E4=2,$AF8-$AF11-CB9,"-")</f>
        <v>-</v>
      </c>
      <c r="CC10" s="190" t="str">
        <f>IF($E4=2,$AF8-$AF11-CC9,"-")</f>
        <v>-</v>
      </c>
      <c r="CD10" s="190" t="str">
        <f>IF($E4=2,$AF8-$AF11-CD9,"-")</f>
        <v>-</v>
      </c>
      <c r="CE10" s="190" t="str">
        <f>IF($E4=2,$AF8-$AF11-CE9,"-")</f>
        <v>-</v>
      </c>
      <c r="CF10" s="190" t="str">
        <f>IF($E4=2,$AF8-$AF11-CF9,"-")</f>
        <v>-</v>
      </c>
      <c r="CG10" s="188" t="s">
        <v>46</v>
      </c>
      <c r="CH10" s="190" t="str">
        <f>IF($E4=2,$AF8-$AF11-CH9,"-")</f>
        <v>-</v>
      </c>
      <c r="CI10" s="190" t="str">
        <f>IF($E4=2,$AF8-$AF11-CI9,"-")</f>
        <v>-</v>
      </c>
      <c r="CJ10" s="190" t="str">
        <f>IF($E4=2,$AF8-$AF11-CJ9,"-")</f>
        <v>-</v>
      </c>
      <c r="CK10" s="190" t="str">
        <f>IF($E4=2,$AF8-$AF11-CK9,"-")</f>
        <v>-</v>
      </c>
      <c r="CL10" s="191" t="str">
        <f>IF($E4=2,$AF8-$AF11-CL9,"-")</f>
        <v>-</v>
      </c>
    </row>
    <row r="11" spans="1:90" ht="15" customHeight="1">
      <c r="A11" s="173"/>
      <c r="B11" s="170"/>
      <c r="C11" s="172"/>
      <c r="D11" s="171" t="s">
        <v>34</v>
      </c>
      <c r="E11" s="289">
        <v>370</v>
      </c>
      <c r="F11" s="290"/>
      <c r="G11" s="28" t="s">
        <v>47</v>
      </c>
      <c r="H11" s="43" t="str">
        <f>IF($E4=0,"-",$E11)</f>
        <v>-</v>
      </c>
      <c r="I11" s="43" t="str">
        <f>IF($E4=0,"-",$E11)</f>
        <v>-</v>
      </c>
      <c r="J11" s="43" t="str">
        <f>IF($E4=0,"-",$E11)</f>
        <v>-</v>
      </c>
      <c r="K11" s="43" t="str">
        <f>IF($E4=0,"-",$E11)</f>
        <v>-</v>
      </c>
      <c r="L11" s="43" t="str">
        <f>IF($E4=0,"-",$E11)</f>
        <v>-</v>
      </c>
      <c r="M11" s="28" t="s">
        <v>47</v>
      </c>
      <c r="N11" s="43" t="str">
        <f>IF($E4=0,"-",$E11)</f>
        <v>-</v>
      </c>
      <c r="O11" s="43" t="str">
        <f>IF($E4=0,"-",$E11)</f>
        <v>-</v>
      </c>
      <c r="P11" s="43" t="str">
        <f>IF($E4=0,"-",$E11)</f>
        <v>-</v>
      </c>
      <c r="Q11" s="43" t="str">
        <f>IF($E4=0,"-",$E11)</f>
        <v>-</v>
      </c>
      <c r="R11" s="43" t="str">
        <f>IF($E4=0,"-",$E11)</f>
        <v>-</v>
      </c>
      <c r="S11" s="31" t="s">
        <v>47</v>
      </c>
      <c r="T11" s="44" t="str">
        <f>IF($E4=0,"-",$E11)</f>
        <v>-</v>
      </c>
      <c r="U11" s="44" t="str">
        <f>IF($E4=0,"-",$E11)</f>
        <v>-</v>
      </c>
      <c r="V11" s="44" t="str">
        <f>IF($E4=0,"-",$E11)</f>
        <v>-</v>
      </c>
      <c r="W11" s="44" t="str">
        <f>IF($E4=0,"-",$E11)</f>
        <v>-</v>
      </c>
      <c r="X11" s="44" t="str">
        <f>IF($E4=0,"-",$E11)</f>
        <v>-</v>
      </c>
      <c r="Y11" s="31" t="s">
        <v>47</v>
      </c>
      <c r="Z11" s="44" t="str">
        <f>IF($E4=0,"-",$E11)</f>
        <v>-</v>
      </c>
      <c r="AA11" s="44" t="str">
        <f>IF($E4=0,"-",$E11)</f>
        <v>-</v>
      </c>
      <c r="AB11" s="44" t="str">
        <f>IF($E4=0,"-",$E11)</f>
        <v>-</v>
      </c>
      <c r="AC11" s="44" t="str">
        <f>IF($E4=0,"-",$E11)</f>
        <v>-</v>
      </c>
      <c r="AD11" s="44" t="str">
        <f>IF($E4=0,"-",$E11)</f>
        <v>-</v>
      </c>
      <c r="AE11" s="34" t="s">
        <v>47</v>
      </c>
      <c r="AF11" s="45" t="str">
        <f>IF($E4=0,"-",$E11)</f>
        <v>-</v>
      </c>
      <c r="AG11" s="45" t="str">
        <f>IF($E4=0,"-",$E11)</f>
        <v>-</v>
      </c>
      <c r="AH11" s="45" t="str">
        <f>IF($E4=0,"-",$E11)</f>
        <v>-</v>
      </c>
      <c r="AI11" s="45" t="str">
        <f>IF($E4=0,"-",$E11)</f>
        <v>-</v>
      </c>
      <c r="AJ11" s="45" t="str">
        <f>IF($E4=0,"-",$E11)</f>
        <v>-</v>
      </c>
      <c r="AK11" s="34" t="s">
        <v>47</v>
      </c>
      <c r="AL11" s="45" t="str">
        <f>IF($E4=0,"-",$E11)</f>
        <v>-</v>
      </c>
      <c r="AM11" s="45" t="str">
        <f>IF($E4=0,"-",$E11)</f>
        <v>-</v>
      </c>
      <c r="AN11" s="45" t="str">
        <f>IF($E4=0,"-",$E11)</f>
        <v>-</v>
      </c>
      <c r="AO11" s="45" t="str">
        <f>IF($E4=0,"-",$E11)</f>
        <v>-</v>
      </c>
      <c r="AP11" s="51" t="str">
        <f>IF($E4=0,"-",$E11)</f>
        <v>-</v>
      </c>
      <c r="AQ11" s="36" t="s">
        <v>47</v>
      </c>
      <c r="AR11" s="46" t="str">
        <f>IF($E4=0,"-",$E11)</f>
        <v>-</v>
      </c>
      <c r="AS11" s="46" t="str">
        <f>IF($E4=0,"-",$E11)</f>
        <v>-</v>
      </c>
      <c r="AT11" s="46" t="str">
        <f>IF($E4=0,"-",$E11)</f>
        <v>-</v>
      </c>
      <c r="AU11" s="46" t="str">
        <f>IF($E4=0,"-",$E11)</f>
        <v>-</v>
      </c>
      <c r="AV11" s="46" t="str">
        <f>IF($E4=0,"-",$E11)</f>
        <v>-</v>
      </c>
      <c r="AW11" s="36" t="s">
        <v>47</v>
      </c>
      <c r="AX11" s="46" t="str">
        <f>IF($E4=0,"-",$E11)</f>
        <v>-</v>
      </c>
      <c r="AY11" s="46" t="str">
        <f>IF($E4=0,"-",$E11)</f>
        <v>-</v>
      </c>
      <c r="AZ11" s="46" t="str">
        <f>IF($E4=0,"-",$E11)</f>
        <v>-</v>
      </c>
      <c r="BA11" s="46" t="str">
        <f>IF($E4=0,"-",$E11)</f>
        <v>-</v>
      </c>
      <c r="BB11" s="52" t="str">
        <f>IF($E4=0,"-",$E11)</f>
        <v>-</v>
      </c>
      <c r="BC11" s="38" t="s">
        <v>47</v>
      </c>
      <c r="BD11" s="47" t="str">
        <f>IF($E4=0,"-",$E11)</f>
        <v>-</v>
      </c>
      <c r="BE11" s="47" t="str">
        <f>IF($E4=0,"-",$E11)</f>
        <v>-</v>
      </c>
      <c r="BF11" s="47" t="str">
        <f>IF($E4=0,"-",$E11)</f>
        <v>-</v>
      </c>
      <c r="BG11" s="47" t="str">
        <f>IF($E4=0,"-",$E11)</f>
        <v>-</v>
      </c>
      <c r="BH11" s="47" t="str">
        <f>IF($E4=0,"-",$E11)</f>
        <v>-</v>
      </c>
      <c r="BI11" s="38" t="s">
        <v>47</v>
      </c>
      <c r="BJ11" s="47" t="str">
        <f>IF($E4=0,"-",$E11)</f>
        <v>-</v>
      </c>
      <c r="BK11" s="47" t="str">
        <f>IF($E4=0,"-",$E11)</f>
        <v>-</v>
      </c>
      <c r="BL11" s="47" t="str">
        <f>IF($E4=0,"-",$E11)</f>
        <v>-</v>
      </c>
      <c r="BM11" s="47" t="str">
        <f>IF($E4=0,"-",$E11)</f>
        <v>-</v>
      </c>
      <c r="BN11" s="48" t="str">
        <f>IF($E4=0,"-",$E11)</f>
        <v>-</v>
      </c>
      <c r="BO11" s="211" t="s">
        <v>129</v>
      </c>
      <c r="BP11" s="49" t="str">
        <f>IF($E4=0,"-",$E11)</f>
        <v>-</v>
      </c>
      <c r="BQ11" s="49" t="str">
        <f>IF($E4=0,"-",$E11)</f>
        <v>-</v>
      </c>
      <c r="BR11" s="49" t="str">
        <f>IF($E4=0,"-",$E11)</f>
        <v>-</v>
      </c>
      <c r="BS11" s="49" t="str">
        <f>IF($E4=0,"-",$E11)</f>
        <v>-</v>
      </c>
      <c r="BT11" s="49" t="str">
        <f>IF($E4=0,"-",$E11)</f>
        <v>-</v>
      </c>
      <c r="BU11" s="211" t="s">
        <v>129</v>
      </c>
      <c r="BV11" s="49" t="str">
        <f>IF($E4=0,"-",$E11)</f>
        <v>-</v>
      </c>
      <c r="BW11" s="49" t="str">
        <f>IF($E4=0,"-",$E11)</f>
        <v>-</v>
      </c>
      <c r="BX11" s="49" t="str">
        <f>IF($E4=0,"-",$E11)</f>
        <v>-</v>
      </c>
      <c r="BY11" s="49" t="str">
        <f>IF($E4=0,"-",$E11)</f>
        <v>-</v>
      </c>
      <c r="BZ11" s="50" t="str">
        <f>IF($E4=0,"-",$E11)</f>
        <v>-</v>
      </c>
      <c r="CA11" s="188" t="s">
        <v>47</v>
      </c>
      <c r="CB11" s="190" t="str">
        <f>IF($E4=0,"-",$E11)</f>
        <v>-</v>
      </c>
      <c r="CC11" s="190" t="str">
        <f>IF($E4=0,"-",$E11)</f>
        <v>-</v>
      </c>
      <c r="CD11" s="190" t="str">
        <f>IF($E4=0,"-",$E11)</f>
        <v>-</v>
      </c>
      <c r="CE11" s="190" t="str">
        <f>IF($E4=0,"-",$E11)</f>
        <v>-</v>
      </c>
      <c r="CF11" s="190" t="str">
        <f>IF($E4=0,"-",$E11)</f>
        <v>-</v>
      </c>
      <c r="CG11" s="188" t="s">
        <v>47</v>
      </c>
      <c r="CH11" s="190" t="str">
        <f>IF($E4=0,"-",$E11)</f>
        <v>-</v>
      </c>
      <c r="CI11" s="190" t="str">
        <f>IF($E4=0,"-",$E11)</f>
        <v>-</v>
      </c>
      <c r="CJ11" s="190" t="str">
        <f>IF($E4=0,"-",$E11)</f>
        <v>-</v>
      </c>
      <c r="CK11" s="190" t="str">
        <f>IF($E4=0,"-",$E11)</f>
        <v>-</v>
      </c>
      <c r="CL11" s="191" t="str">
        <f>IF($E4=0,"-",$E11)</f>
        <v>-</v>
      </c>
    </row>
    <row r="12" spans="1:90" ht="15" customHeight="1">
      <c r="A12" s="173"/>
      <c r="B12" s="170"/>
      <c r="C12" s="172"/>
      <c r="D12" s="273" t="s">
        <v>12</v>
      </c>
      <c r="E12" s="274"/>
      <c r="F12" s="275"/>
      <c r="G12" s="53" t="s">
        <v>48</v>
      </c>
      <c r="H12" s="54">
        <f>($E3+21)/2</f>
        <v>1760.5</v>
      </c>
      <c r="I12" s="55"/>
      <c r="J12" s="55"/>
      <c r="K12" s="55"/>
      <c r="L12" s="56"/>
      <c r="M12" s="28" t="s">
        <v>92</v>
      </c>
      <c r="N12" s="54">
        <f>($E3+28)/2</f>
        <v>1764</v>
      </c>
      <c r="O12" s="54"/>
      <c r="P12" s="57"/>
      <c r="Q12" s="57"/>
      <c r="R12" s="58"/>
      <c r="S12" s="59" t="s">
        <v>50</v>
      </c>
      <c r="T12" s="60">
        <f>($E3+25)/2</f>
        <v>1762.5</v>
      </c>
      <c r="U12" s="61"/>
      <c r="V12" s="61"/>
      <c r="W12" s="61"/>
      <c r="X12" s="62"/>
      <c r="Y12" s="59" t="s">
        <v>56</v>
      </c>
      <c r="Z12" s="60">
        <f>($E3+32)/2</f>
        <v>1766</v>
      </c>
      <c r="AA12" s="61"/>
      <c r="AB12" s="61"/>
      <c r="AC12" s="61"/>
      <c r="AD12" s="62"/>
      <c r="AE12" s="63" t="s">
        <v>70</v>
      </c>
      <c r="AF12" s="64">
        <f>($E3+33)/2</f>
        <v>1766.5</v>
      </c>
      <c r="AG12" s="65"/>
      <c r="AH12" s="65"/>
      <c r="AI12" s="65"/>
      <c r="AJ12" s="66"/>
      <c r="AK12" s="34" t="s">
        <v>97</v>
      </c>
      <c r="AL12" s="64">
        <f>($E3+40)/2</f>
        <v>1770</v>
      </c>
      <c r="AM12" s="64"/>
      <c r="AN12" s="67"/>
      <c r="AO12" s="67"/>
      <c r="AP12" s="68"/>
      <c r="AQ12" s="69" t="s">
        <v>80</v>
      </c>
      <c r="AR12" s="70">
        <f>($E3+28)/2</f>
        <v>1764</v>
      </c>
      <c r="AS12" s="71"/>
      <c r="AT12" s="71"/>
      <c r="AU12" s="71"/>
      <c r="AV12" s="72"/>
      <c r="AW12" s="36" t="s">
        <v>102</v>
      </c>
      <c r="AX12" s="70">
        <f>($E3+35)/2</f>
        <v>1767.5</v>
      </c>
      <c r="AY12" s="70"/>
      <c r="AZ12" s="73"/>
      <c r="BA12" s="73"/>
      <c r="BB12" s="74"/>
      <c r="BC12" s="75" t="s">
        <v>70</v>
      </c>
      <c r="BD12" s="76">
        <f>($E3+33)/2</f>
        <v>1766.5</v>
      </c>
      <c r="BE12" s="77"/>
      <c r="BF12" s="77"/>
      <c r="BG12" s="77"/>
      <c r="BH12" s="78"/>
      <c r="BI12" s="38" t="s">
        <v>97</v>
      </c>
      <c r="BJ12" s="76">
        <f>($E3+40)/2</f>
        <v>1770</v>
      </c>
      <c r="BK12" s="76"/>
      <c r="BL12" s="79"/>
      <c r="BM12" s="79"/>
      <c r="BN12" s="80"/>
      <c r="BO12" s="212" t="s">
        <v>130</v>
      </c>
      <c r="BP12" s="81">
        <f>($E3+19)/2</f>
        <v>1759.5</v>
      </c>
      <c r="BQ12" s="82"/>
      <c r="BR12" s="82"/>
      <c r="BS12" s="82"/>
      <c r="BT12" s="83"/>
      <c r="BU12" s="211" t="s">
        <v>148</v>
      </c>
      <c r="BV12" s="81">
        <f>($E3+26)/2</f>
        <v>1763</v>
      </c>
      <c r="BW12" s="81"/>
      <c r="BX12" s="84"/>
      <c r="BY12" s="84"/>
      <c r="BZ12" s="85"/>
      <c r="CA12" s="192" t="s">
        <v>112</v>
      </c>
      <c r="CB12" s="193">
        <f>($E3+31)/2</f>
        <v>1765.5</v>
      </c>
      <c r="CC12" s="194"/>
      <c r="CD12" s="194"/>
      <c r="CE12" s="194"/>
      <c r="CF12" s="195"/>
      <c r="CG12" s="188" t="s">
        <v>113</v>
      </c>
      <c r="CH12" s="193">
        <f>($E3+38)/2</f>
        <v>1769</v>
      </c>
      <c r="CI12" s="193"/>
      <c r="CJ12" s="196"/>
      <c r="CK12" s="196"/>
      <c r="CL12" s="197"/>
    </row>
    <row r="13" spans="1:90" ht="28.5">
      <c r="A13" s="173"/>
      <c r="B13" s="170"/>
      <c r="C13" s="172"/>
      <c r="D13" s="273" t="s">
        <v>37</v>
      </c>
      <c r="E13" s="274"/>
      <c r="F13" s="275"/>
      <c r="G13" s="53" t="s">
        <v>13</v>
      </c>
      <c r="H13" s="55"/>
      <c r="I13" s="86">
        <f>($E3+49)/3</f>
        <v>1183</v>
      </c>
      <c r="J13" s="55"/>
      <c r="K13" s="55"/>
      <c r="L13" s="56"/>
      <c r="M13" s="28" t="s">
        <v>93</v>
      </c>
      <c r="N13" s="57"/>
      <c r="O13" s="54">
        <f>($E3+56)/3</f>
        <v>1185.3333333333333</v>
      </c>
      <c r="P13" s="57"/>
      <c r="Q13" s="57"/>
      <c r="R13" s="58"/>
      <c r="S13" s="59" t="s">
        <v>51</v>
      </c>
      <c r="T13" s="61"/>
      <c r="U13" s="60">
        <f>($E3+57)/3</f>
        <v>1185.6666666666667</v>
      </c>
      <c r="V13" s="61"/>
      <c r="W13" s="61"/>
      <c r="X13" s="62"/>
      <c r="Y13" s="59" t="s">
        <v>57</v>
      </c>
      <c r="Z13" s="61"/>
      <c r="AA13" s="60">
        <f>($E3+64)/3</f>
        <v>1188</v>
      </c>
      <c r="AB13" s="61"/>
      <c r="AC13" s="61"/>
      <c r="AD13" s="62"/>
      <c r="AE13" s="63" t="s">
        <v>71</v>
      </c>
      <c r="AF13" s="65"/>
      <c r="AG13" s="87">
        <f>($E3+73)/3</f>
        <v>1191</v>
      </c>
      <c r="AH13" s="65"/>
      <c r="AI13" s="65"/>
      <c r="AJ13" s="66"/>
      <c r="AK13" s="34" t="s">
        <v>98</v>
      </c>
      <c r="AL13" s="67"/>
      <c r="AM13" s="64">
        <f>($E3+80)/3</f>
        <v>1193.3333333333333</v>
      </c>
      <c r="AN13" s="67"/>
      <c r="AO13" s="67"/>
      <c r="AP13" s="68"/>
      <c r="AQ13" s="69" t="s">
        <v>81</v>
      </c>
      <c r="AR13" s="71"/>
      <c r="AS13" s="88">
        <f>($E3+63)/3</f>
        <v>1187.6666666666667</v>
      </c>
      <c r="AT13" s="71"/>
      <c r="AU13" s="71"/>
      <c r="AV13" s="72"/>
      <c r="AW13" s="36" t="s">
        <v>103</v>
      </c>
      <c r="AX13" s="73"/>
      <c r="AY13" s="70">
        <f>($E3+70)/3</f>
        <v>1190</v>
      </c>
      <c r="AZ13" s="73"/>
      <c r="BA13" s="73"/>
      <c r="BB13" s="74"/>
      <c r="BC13" s="75" t="s">
        <v>71</v>
      </c>
      <c r="BD13" s="77"/>
      <c r="BE13" s="89">
        <f>($E3+73)/3</f>
        <v>1191</v>
      </c>
      <c r="BF13" s="77"/>
      <c r="BG13" s="77"/>
      <c r="BH13" s="78"/>
      <c r="BI13" s="38" t="s">
        <v>98</v>
      </c>
      <c r="BJ13" s="79"/>
      <c r="BK13" s="76">
        <f>($E3+80)/3</f>
        <v>1193.3333333333333</v>
      </c>
      <c r="BL13" s="79"/>
      <c r="BM13" s="79"/>
      <c r="BN13" s="80"/>
      <c r="BO13" s="212" t="s">
        <v>131</v>
      </c>
      <c r="BP13" s="82"/>
      <c r="BQ13" s="90">
        <f>($E3+45)/3</f>
        <v>1181.6666666666667</v>
      </c>
      <c r="BR13" s="82"/>
      <c r="BS13" s="82"/>
      <c r="BT13" s="83"/>
      <c r="BU13" s="211" t="s">
        <v>149</v>
      </c>
      <c r="BV13" s="84"/>
      <c r="BW13" s="81">
        <f>($E3+52)/3</f>
        <v>1184</v>
      </c>
      <c r="BX13" s="84"/>
      <c r="BY13" s="84"/>
      <c r="BZ13" s="85"/>
      <c r="CA13" s="192" t="s">
        <v>114</v>
      </c>
      <c r="CB13" s="194"/>
      <c r="CC13" s="198">
        <f>($E3+69)/3</f>
        <v>1189.6666666666667</v>
      </c>
      <c r="CD13" s="194"/>
      <c r="CE13" s="194"/>
      <c r="CF13" s="195"/>
      <c r="CG13" s="188" t="s">
        <v>115</v>
      </c>
      <c r="CH13" s="196"/>
      <c r="CI13" s="193">
        <f>($E3+76)/3</f>
        <v>1192</v>
      </c>
      <c r="CJ13" s="196"/>
      <c r="CK13" s="196"/>
      <c r="CL13" s="197"/>
    </row>
    <row r="14" spans="1:90" ht="15.75" customHeight="1">
      <c r="A14" s="173"/>
      <c r="B14" s="170"/>
      <c r="C14" s="166"/>
      <c r="D14" s="273" t="s">
        <v>38</v>
      </c>
      <c r="E14" s="274"/>
      <c r="F14" s="275"/>
      <c r="G14" s="53" t="s">
        <v>14</v>
      </c>
      <c r="H14" s="55"/>
      <c r="I14" s="55"/>
      <c r="J14" s="86">
        <f>($E3+77)/4</f>
        <v>894.25</v>
      </c>
      <c r="K14" s="55"/>
      <c r="L14" s="56"/>
      <c r="M14" s="28" t="s">
        <v>94</v>
      </c>
      <c r="N14" s="57"/>
      <c r="O14" s="57"/>
      <c r="P14" s="54">
        <f>($E3+84)/4</f>
        <v>896</v>
      </c>
      <c r="Q14" s="57"/>
      <c r="R14" s="58"/>
      <c r="S14" s="59" t="s">
        <v>52</v>
      </c>
      <c r="T14" s="61"/>
      <c r="U14" s="61"/>
      <c r="V14" s="60">
        <f>($E3+89)/4</f>
        <v>897.25</v>
      </c>
      <c r="W14" s="61"/>
      <c r="X14" s="62"/>
      <c r="Y14" s="59" t="s">
        <v>58</v>
      </c>
      <c r="Z14" s="61"/>
      <c r="AA14" s="61"/>
      <c r="AB14" s="60">
        <f>($E3+96)/4</f>
        <v>899</v>
      </c>
      <c r="AC14" s="61"/>
      <c r="AD14" s="62"/>
      <c r="AE14" s="63" t="s">
        <v>72</v>
      </c>
      <c r="AF14" s="65"/>
      <c r="AG14" s="65"/>
      <c r="AH14" s="87">
        <f>($E3+113)/4</f>
        <v>903.25</v>
      </c>
      <c r="AI14" s="65"/>
      <c r="AJ14" s="66"/>
      <c r="AK14" s="34" t="s">
        <v>99</v>
      </c>
      <c r="AL14" s="67"/>
      <c r="AM14" s="67"/>
      <c r="AN14" s="64">
        <f>($E3+120)/4</f>
        <v>905</v>
      </c>
      <c r="AO14" s="67"/>
      <c r="AP14" s="68"/>
      <c r="AQ14" s="69" t="s">
        <v>82</v>
      </c>
      <c r="AR14" s="71"/>
      <c r="AS14" s="71"/>
      <c r="AT14" s="88">
        <f>($E3+98)/4</f>
        <v>899.5</v>
      </c>
      <c r="AU14" s="71"/>
      <c r="AV14" s="72"/>
      <c r="AW14" s="36" t="s">
        <v>104</v>
      </c>
      <c r="AX14" s="73"/>
      <c r="AY14" s="73"/>
      <c r="AZ14" s="70">
        <f>($E3+105)/4</f>
        <v>901.25</v>
      </c>
      <c r="BA14" s="73"/>
      <c r="BB14" s="74"/>
      <c r="BC14" s="75" t="s">
        <v>72</v>
      </c>
      <c r="BD14" s="77"/>
      <c r="BE14" s="77"/>
      <c r="BF14" s="89">
        <f>($E3+113)/4</f>
        <v>903.25</v>
      </c>
      <c r="BG14" s="77"/>
      <c r="BH14" s="78"/>
      <c r="BI14" s="38" t="s">
        <v>99</v>
      </c>
      <c r="BJ14" s="79"/>
      <c r="BK14" s="79"/>
      <c r="BL14" s="76">
        <f>($E3+120)/4</f>
        <v>905</v>
      </c>
      <c r="BM14" s="79"/>
      <c r="BN14" s="80"/>
      <c r="BO14" s="212" t="s">
        <v>132</v>
      </c>
      <c r="BP14" s="82"/>
      <c r="BQ14" s="82"/>
      <c r="BR14" s="90">
        <f>($E3+71)/4</f>
        <v>892.75</v>
      </c>
      <c r="BS14" s="82"/>
      <c r="BT14" s="83"/>
      <c r="BU14" s="211" t="s">
        <v>150</v>
      </c>
      <c r="BV14" s="84"/>
      <c r="BW14" s="84"/>
      <c r="BX14" s="81">
        <f>($E3+78)/4</f>
        <v>894.5</v>
      </c>
      <c r="BY14" s="84"/>
      <c r="BZ14" s="85"/>
      <c r="CA14" s="192" t="s">
        <v>116</v>
      </c>
      <c r="CB14" s="194"/>
      <c r="CC14" s="194"/>
      <c r="CD14" s="198">
        <f>($E3+107)/4</f>
        <v>901.75</v>
      </c>
      <c r="CE14" s="194"/>
      <c r="CF14" s="195"/>
      <c r="CG14" s="188" t="s">
        <v>117</v>
      </c>
      <c r="CH14" s="196"/>
      <c r="CI14" s="196"/>
      <c r="CJ14" s="193">
        <f>($E3+114)/4</f>
        <v>903.5</v>
      </c>
      <c r="CK14" s="196"/>
      <c r="CL14" s="197"/>
    </row>
    <row r="15" spans="1:90" ht="15.75" customHeight="1">
      <c r="A15" s="173"/>
      <c r="B15" s="170"/>
      <c r="C15" s="166"/>
      <c r="D15" s="273" t="s">
        <v>39</v>
      </c>
      <c r="E15" s="274"/>
      <c r="F15" s="275"/>
      <c r="G15" s="53" t="s">
        <v>15</v>
      </c>
      <c r="H15" s="55"/>
      <c r="I15" s="55"/>
      <c r="J15" s="55"/>
      <c r="K15" s="86">
        <f>($E3+42)/4</f>
        <v>885.5</v>
      </c>
      <c r="L15" s="56"/>
      <c r="M15" s="28" t="s">
        <v>95</v>
      </c>
      <c r="N15" s="57"/>
      <c r="O15" s="57"/>
      <c r="P15" s="57"/>
      <c r="Q15" s="54">
        <f>($E3+56)/4</f>
        <v>889</v>
      </c>
      <c r="R15" s="58"/>
      <c r="S15" s="59" t="s">
        <v>53</v>
      </c>
      <c r="T15" s="61"/>
      <c r="U15" s="61"/>
      <c r="V15" s="61"/>
      <c r="W15" s="60">
        <f>($E3+50)/4</f>
        <v>887.5</v>
      </c>
      <c r="X15" s="62"/>
      <c r="Y15" s="59" t="s">
        <v>59</v>
      </c>
      <c r="Z15" s="61"/>
      <c r="AA15" s="61"/>
      <c r="AB15" s="61"/>
      <c r="AC15" s="60">
        <f>($E3+64)/4</f>
        <v>891</v>
      </c>
      <c r="AD15" s="62"/>
      <c r="AE15" s="63" t="s">
        <v>73</v>
      </c>
      <c r="AF15" s="65"/>
      <c r="AG15" s="65"/>
      <c r="AH15" s="65"/>
      <c r="AI15" s="87">
        <f>($E3+66)/4</f>
        <v>891.5</v>
      </c>
      <c r="AJ15" s="66"/>
      <c r="AK15" s="34" t="s">
        <v>100</v>
      </c>
      <c r="AL15" s="67"/>
      <c r="AM15" s="67"/>
      <c r="AN15" s="67"/>
      <c r="AO15" s="64">
        <f>($E3+80)/4</f>
        <v>895</v>
      </c>
      <c r="AP15" s="68"/>
      <c r="AQ15" s="69" t="s">
        <v>83</v>
      </c>
      <c r="AR15" s="71"/>
      <c r="AS15" s="71"/>
      <c r="AT15" s="71"/>
      <c r="AU15" s="88">
        <f>($E3+56)/4</f>
        <v>889</v>
      </c>
      <c r="AV15" s="72"/>
      <c r="AW15" s="36" t="s">
        <v>105</v>
      </c>
      <c r="AX15" s="73"/>
      <c r="AY15" s="73"/>
      <c r="AZ15" s="73"/>
      <c r="BA15" s="70">
        <f>($E3+70)/4</f>
        <v>892.5</v>
      </c>
      <c r="BB15" s="74"/>
      <c r="BC15" s="75" t="s">
        <v>73</v>
      </c>
      <c r="BD15" s="77"/>
      <c r="BE15" s="77"/>
      <c r="BF15" s="77"/>
      <c r="BG15" s="89">
        <f>($E3+66)/4</f>
        <v>891.5</v>
      </c>
      <c r="BH15" s="78"/>
      <c r="BI15" s="38" t="s">
        <v>100</v>
      </c>
      <c r="BJ15" s="79"/>
      <c r="BK15" s="79"/>
      <c r="BL15" s="79"/>
      <c r="BM15" s="76">
        <f>($E3+80)/4</f>
        <v>895</v>
      </c>
      <c r="BN15" s="80"/>
      <c r="BO15" s="212" t="s">
        <v>133</v>
      </c>
      <c r="BP15" s="82"/>
      <c r="BQ15" s="82"/>
      <c r="BR15" s="82"/>
      <c r="BS15" s="90">
        <f>($E3+38)/4</f>
        <v>884.5</v>
      </c>
      <c r="BT15" s="83"/>
      <c r="BU15" s="211" t="s">
        <v>151</v>
      </c>
      <c r="BV15" s="84"/>
      <c r="BW15" s="84"/>
      <c r="BX15" s="84"/>
      <c r="BY15" s="81">
        <f>($E3+52)/4</f>
        <v>888</v>
      </c>
      <c r="BZ15" s="85"/>
      <c r="CA15" s="192" t="s">
        <v>118</v>
      </c>
      <c r="CB15" s="194"/>
      <c r="CC15" s="194"/>
      <c r="CD15" s="194"/>
      <c r="CE15" s="198">
        <f>($E3+62)/4</f>
        <v>890.5</v>
      </c>
      <c r="CF15" s="195"/>
      <c r="CG15" s="188" t="s">
        <v>119</v>
      </c>
      <c r="CH15" s="196"/>
      <c r="CI15" s="196"/>
      <c r="CJ15" s="196"/>
      <c r="CK15" s="193">
        <f>($E3+76)/4</f>
        <v>894</v>
      </c>
      <c r="CL15" s="197"/>
    </row>
    <row r="16" spans="1:90" ht="15" customHeight="1">
      <c r="A16" s="173"/>
      <c r="C16" s="172"/>
      <c r="D16" s="273" t="s">
        <v>40</v>
      </c>
      <c r="E16" s="274"/>
      <c r="F16" s="275"/>
      <c r="G16" s="53" t="s">
        <v>16</v>
      </c>
      <c r="H16" s="55"/>
      <c r="I16" s="55"/>
      <c r="J16" s="55"/>
      <c r="K16" s="55"/>
      <c r="L16" s="91">
        <f>($E3+105)/5</f>
        <v>721</v>
      </c>
      <c r="M16" s="28" t="s">
        <v>96</v>
      </c>
      <c r="N16" s="57"/>
      <c r="O16" s="57"/>
      <c r="P16" s="57"/>
      <c r="Q16" s="57"/>
      <c r="R16" s="92">
        <f>($E3+112)/5</f>
        <v>722.4</v>
      </c>
      <c r="S16" s="59" t="s">
        <v>107</v>
      </c>
      <c r="T16" s="61"/>
      <c r="U16" s="61"/>
      <c r="V16" s="61"/>
      <c r="W16" s="61"/>
      <c r="X16" s="93">
        <f>($E3+121)/5</f>
        <v>724.2</v>
      </c>
      <c r="Y16" s="59" t="s">
        <v>60</v>
      </c>
      <c r="Z16" s="61"/>
      <c r="AA16" s="61"/>
      <c r="AB16" s="61"/>
      <c r="AC16" s="61"/>
      <c r="AD16" s="93">
        <f>($E3+128)/5</f>
        <v>725.6</v>
      </c>
      <c r="AE16" s="63" t="s">
        <v>74</v>
      </c>
      <c r="AF16" s="65"/>
      <c r="AG16" s="65"/>
      <c r="AH16" s="65"/>
      <c r="AI16" s="65"/>
      <c r="AJ16" s="94">
        <f>($E3+153)/5</f>
        <v>730.6</v>
      </c>
      <c r="AK16" s="34" t="s">
        <v>101</v>
      </c>
      <c r="AL16" s="67"/>
      <c r="AM16" s="67"/>
      <c r="AN16" s="67"/>
      <c r="AO16" s="67"/>
      <c r="AP16" s="95">
        <f>($E3+160)/5</f>
        <v>732</v>
      </c>
      <c r="AQ16" s="69" t="s">
        <v>84</v>
      </c>
      <c r="AR16" s="71"/>
      <c r="AS16" s="71"/>
      <c r="AT16" s="71"/>
      <c r="AU16" s="71"/>
      <c r="AV16" s="96">
        <f>($E3+133)/5</f>
        <v>726.6</v>
      </c>
      <c r="AW16" s="36" t="s">
        <v>106</v>
      </c>
      <c r="AX16" s="73"/>
      <c r="AY16" s="73"/>
      <c r="AZ16" s="73"/>
      <c r="BA16" s="73"/>
      <c r="BB16" s="97">
        <f>($E3+140)/5</f>
        <v>728</v>
      </c>
      <c r="BC16" s="75" t="s">
        <v>74</v>
      </c>
      <c r="BD16" s="77"/>
      <c r="BE16" s="77"/>
      <c r="BF16" s="77"/>
      <c r="BG16" s="77"/>
      <c r="BH16" s="98">
        <f>($E3+153)/5</f>
        <v>730.6</v>
      </c>
      <c r="BI16" s="38" t="s">
        <v>101</v>
      </c>
      <c r="BJ16" s="79"/>
      <c r="BK16" s="79"/>
      <c r="BL16" s="79"/>
      <c r="BM16" s="79"/>
      <c r="BN16" s="99">
        <f>($E3+160)/5</f>
        <v>732</v>
      </c>
      <c r="BO16" s="212" t="s">
        <v>134</v>
      </c>
      <c r="BP16" s="82"/>
      <c r="BQ16" s="82"/>
      <c r="BR16" s="82"/>
      <c r="BS16" s="82"/>
      <c r="BT16" s="100">
        <f>($E3+97)/5</f>
        <v>719.4</v>
      </c>
      <c r="BU16" s="211" t="s">
        <v>152</v>
      </c>
      <c r="BV16" s="84"/>
      <c r="BW16" s="84"/>
      <c r="BX16" s="84"/>
      <c r="BY16" s="84"/>
      <c r="BZ16" s="101">
        <f>($E3+104)/5</f>
        <v>720.8</v>
      </c>
      <c r="CA16" s="192" t="s">
        <v>120</v>
      </c>
      <c r="CB16" s="194"/>
      <c r="CC16" s="194"/>
      <c r="CD16" s="194"/>
      <c r="CE16" s="194"/>
      <c r="CF16" s="199">
        <f>($E3+145)/5</f>
        <v>729</v>
      </c>
      <c r="CG16" s="188" t="s">
        <v>121</v>
      </c>
      <c r="CH16" s="196"/>
      <c r="CI16" s="196"/>
      <c r="CJ16" s="196"/>
      <c r="CK16" s="196"/>
      <c r="CL16" s="200">
        <f>($E3+152)/5</f>
        <v>730.4</v>
      </c>
    </row>
    <row r="17" spans="1:90" ht="30" customHeight="1">
      <c r="A17" s="173"/>
      <c r="B17" s="170"/>
      <c r="C17" s="172"/>
      <c r="D17" s="273" t="s">
        <v>41</v>
      </c>
      <c r="E17" s="274"/>
      <c r="F17" s="275"/>
      <c r="G17" s="53" t="s">
        <v>49</v>
      </c>
      <c r="H17" s="55">
        <f>H12-54</f>
        <v>1706.5</v>
      </c>
      <c r="I17" s="55">
        <f>I13-54</f>
        <v>1129</v>
      </c>
      <c r="J17" s="55">
        <f>J14-54</f>
        <v>840.25</v>
      </c>
      <c r="K17" s="55">
        <f>K15-54</f>
        <v>831.5</v>
      </c>
      <c r="L17" s="56">
        <f>L16-54</f>
        <v>667</v>
      </c>
      <c r="M17" s="53" t="s">
        <v>49</v>
      </c>
      <c r="N17" s="55">
        <f>$N12-54</f>
        <v>1710</v>
      </c>
      <c r="O17" s="55">
        <f>O13-54</f>
        <v>1131.3333333333333</v>
      </c>
      <c r="P17" s="55">
        <f>P14-54</f>
        <v>842</v>
      </c>
      <c r="Q17" s="55">
        <f>Q15-54</f>
        <v>835</v>
      </c>
      <c r="R17" s="56">
        <f>R16-54</f>
        <v>668.4</v>
      </c>
      <c r="S17" s="59" t="s">
        <v>90</v>
      </c>
      <c r="T17" s="102">
        <f>$T12-64</f>
        <v>1698.5</v>
      </c>
      <c r="U17" s="102">
        <f>$U13-64</f>
        <v>1121.6666666666667</v>
      </c>
      <c r="V17" s="102">
        <f>$V14-64</f>
        <v>833.25</v>
      </c>
      <c r="W17" s="102">
        <f>$W15-64</f>
        <v>823.5</v>
      </c>
      <c r="X17" s="102">
        <f>$X16-64</f>
        <v>660.2</v>
      </c>
      <c r="Y17" s="59" t="s">
        <v>90</v>
      </c>
      <c r="Z17" s="102">
        <f>$Z12-64</f>
        <v>1702</v>
      </c>
      <c r="AA17" s="102">
        <f>$AA13-64</f>
        <v>1124</v>
      </c>
      <c r="AB17" s="102">
        <f>$AB14-64</f>
        <v>835</v>
      </c>
      <c r="AC17" s="102">
        <f>$AC15-64</f>
        <v>827</v>
      </c>
      <c r="AD17" s="102">
        <f>$AD16-64</f>
        <v>661.6</v>
      </c>
      <c r="AE17" s="63" t="s">
        <v>75</v>
      </c>
      <c r="AF17" s="65">
        <f>AF12-79</f>
        <v>1687.5</v>
      </c>
      <c r="AG17" s="65">
        <f>AG13-79</f>
        <v>1112</v>
      </c>
      <c r="AH17" s="65">
        <f>AH14-79</f>
        <v>824.25</v>
      </c>
      <c r="AI17" s="65">
        <f>AI15-79</f>
        <v>812.5</v>
      </c>
      <c r="AJ17" s="65">
        <f>AJ16-79</f>
        <v>651.6</v>
      </c>
      <c r="AK17" s="63" t="s">
        <v>75</v>
      </c>
      <c r="AL17" s="65">
        <f>AL12-79</f>
        <v>1691</v>
      </c>
      <c r="AM17" s="65">
        <f>AM13-79</f>
        <v>1114.3333333333333</v>
      </c>
      <c r="AN17" s="65">
        <f>AN14-79</f>
        <v>826</v>
      </c>
      <c r="AO17" s="65">
        <f>AO15-79</f>
        <v>816</v>
      </c>
      <c r="AP17" s="65">
        <f>AP16-79</f>
        <v>653</v>
      </c>
      <c r="AQ17" s="69" t="s">
        <v>49</v>
      </c>
      <c r="AR17" s="71">
        <f>AR12-54</f>
        <v>1710</v>
      </c>
      <c r="AS17" s="71">
        <f>AS13-54</f>
        <v>1133.6666666666667</v>
      </c>
      <c r="AT17" s="71">
        <f>AT14-54</f>
        <v>845.5</v>
      </c>
      <c r="AU17" s="71">
        <f>AU15-54</f>
        <v>835</v>
      </c>
      <c r="AV17" s="72">
        <f>AV16-54</f>
        <v>672.6</v>
      </c>
      <c r="AW17" s="69" t="s">
        <v>49</v>
      </c>
      <c r="AX17" s="71">
        <f>AX12-54</f>
        <v>1713.5</v>
      </c>
      <c r="AY17" s="71">
        <f>AY13-54</f>
        <v>1136</v>
      </c>
      <c r="AZ17" s="71">
        <f>AZ14-54</f>
        <v>847.25</v>
      </c>
      <c r="BA17" s="71">
        <f>BA15-54</f>
        <v>838.5</v>
      </c>
      <c r="BB17" s="72">
        <f>BB16-54</f>
        <v>674</v>
      </c>
      <c r="BC17" s="75" t="s">
        <v>49</v>
      </c>
      <c r="BD17" s="77">
        <f>BD12-54</f>
        <v>1712.5</v>
      </c>
      <c r="BE17" s="77">
        <f>BE13-54</f>
        <v>1137</v>
      </c>
      <c r="BF17" s="77">
        <f>BF14-54</f>
        <v>849.25</v>
      </c>
      <c r="BG17" s="77">
        <f>BG15-54</f>
        <v>837.5</v>
      </c>
      <c r="BH17" s="78">
        <f>BH16-54</f>
        <v>676.6</v>
      </c>
      <c r="BI17" s="75" t="s">
        <v>49</v>
      </c>
      <c r="BJ17" s="77">
        <f>BJ12-54</f>
        <v>1716</v>
      </c>
      <c r="BK17" s="77">
        <f>BK13-54</f>
        <v>1139.3333333333333</v>
      </c>
      <c r="BL17" s="77">
        <f>BL14-54</f>
        <v>851</v>
      </c>
      <c r="BM17" s="77">
        <f>BM15-54</f>
        <v>841</v>
      </c>
      <c r="BN17" s="78">
        <f>BN16-54</f>
        <v>678</v>
      </c>
      <c r="BO17" s="212" t="s">
        <v>135</v>
      </c>
      <c r="BP17" s="82">
        <f>BP12-51</f>
        <v>1708.5</v>
      </c>
      <c r="BQ17" s="82">
        <f>BQ13-51</f>
        <v>1130.6666666666667</v>
      </c>
      <c r="BR17" s="82">
        <f>BR14-51</f>
        <v>841.75</v>
      </c>
      <c r="BS17" s="82">
        <f>BS15-51</f>
        <v>833.5</v>
      </c>
      <c r="BT17" s="82">
        <f>BT16-51</f>
        <v>668.4</v>
      </c>
      <c r="BU17" s="212" t="s">
        <v>135</v>
      </c>
      <c r="BV17" s="82">
        <f>BV12-51</f>
        <v>1712</v>
      </c>
      <c r="BW17" s="82">
        <f>BW13-51</f>
        <v>1133</v>
      </c>
      <c r="BX17" s="82">
        <f>BX14-51</f>
        <v>843.5</v>
      </c>
      <c r="BY17" s="82">
        <f>BY15-51</f>
        <v>837</v>
      </c>
      <c r="BZ17" s="82">
        <f>BZ16-51</f>
        <v>669.8</v>
      </c>
      <c r="CA17" s="192" t="s">
        <v>122</v>
      </c>
      <c r="CB17" s="194">
        <f>CB12-75</f>
        <v>1690.5</v>
      </c>
      <c r="CC17" s="194">
        <f>CC13-75</f>
        <v>1114.6666666666667</v>
      </c>
      <c r="CD17" s="194">
        <f>CD14-75</f>
        <v>826.75</v>
      </c>
      <c r="CE17" s="194">
        <f>CE15-75</f>
        <v>815.5</v>
      </c>
      <c r="CF17" s="194">
        <f>CF16-75</f>
        <v>654</v>
      </c>
      <c r="CG17" s="192" t="s">
        <v>122</v>
      </c>
      <c r="CH17" s="194">
        <f>CH12-75</f>
        <v>1694</v>
      </c>
      <c r="CI17" s="194">
        <f>CI13-75</f>
        <v>1117</v>
      </c>
      <c r="CJ17" s="194">
        <f>CJ14-75</f>
        <v>828.5</v>
      </c>
      <c r="CK17" s="194">
        <f>CK15-75</f>
        <v>819</v>
      </c>
      <c r="CL17" s="206">
        <f>CL16-75</f>
        <v>655.4</v>
      </c>
    </row>
    <row r="18" spans="1:90" s="175" customFormat="1" ht="28.5">
      <c r="A18" s="174"/>
      <c r="B18" s="170"/>
      <c r="C18" s="172"/>
      <c r="D18" s="343" t="s">
        <v>42</v>
      </c>
      <c r="E18" s="344"/>
      <c r="F18" s="345"/>
      <c r="G18" s="53" t="s">
        <v>78</v>
      </c>
      <c r="H18" s="103">
        <f>$E$3</f>
        <v>3500</v>
      </c>
      <c r="I18" s="103">
        <f>$E$3</f>
        <v>3500</v>
      </c>
      <c r="J18" s="103">
        <f>$E$3</f>
        <v>3500</v>
      </c>
      <c r="K18" s="103">
        <f>$E$3</f>
        <v>3500</v>
      </c>
      <c r="L18" s="103">
        <f>$E$3</f>
        <v>3500</v>
      </c>
      <c r="M18" s="53" t="s">
        <v>78</v>
      </c>
      <c r="N18" s="103">
        <f>$E$3</f>
        <v>3500</v>
      </c>
      <c r="O18" s="103">
        <f>$E$3</f>
        <v>3500</v>
      </c>
      <c r="P18" s="103">
        <f>$E$3</f>
        <v>3500</v>
      </c>
      <c r="Q18" s="103">
        <f>$E$3</f>
        <v>3500</v>
      </c>
      <c r="R18" s="103">
        <f>$E$3</f>
        <v>3500</v>
      </c>
      <c r="S18" s="59" t="s">
        <v>78</v>
      </c>
      <c r="T18" s="104">
        <f>$E$3</f>
        <v>3500</v>
      </c>
      <c r="U18" s="104">
        <f>$E$3</f>
        <v>3500</v>
      </c>
      <c r="V18" s="104">
        <f>$E$3</f>
        <v>3500</v>
      </c>
      <c r="W18" s="104">
        <f>$E$3</f>
        <v>3500</v>
      </c>
      <c r="X18" s="104">
        <f>$E$3</f>
        <v>3500</v>
      </c>
      <c r="Y18" s="59" t="s">
        <v>78</v>
      </c>
      <c r="Z18" s="104">
        <f>$E$3</f>
        <v>3500</v>
      </c>
      <c r="AA18" s="104">
        <f>$E$3</f>
        <v>3500</v>
      </c>
      <c r="AB18" s="104">
        <f>$E$3</f>
        <v>3500</v>
      </c>
      <c r="AC18" s="104">
        <f>$E$3</f>
        <v>3500</v>
      </c>
      <c r="AD18" s="104">
        <f>$E$3</f>
        <v>3500</v>
      </c>
      <c r="AE18" s="63" t="s">
        <v>78</v>
      </c>
      <c r="AF18" s="105">
        <f>$E$3</f>
        <v>3500</v>
      </c>
      <c r="AG18" s="105">
        <f>$E$3</f>
        <v>3500</v>
      </c>
      <c r="AH18" s="105">
        <f>$E$3</f>
        <v>3500</v>
      </c>
      <c r="AI18" s="105">
        <f>$E$3</f>
        <v>3500</v>
      </c>
      <c r="AJ18" s="105">
        <f>$E$3</f>
        <v>3500</v>
      </c>
      <c r="AK18" s="63" t="s">
        <v>78</v>
      </c>
      <c r="AL18" s="105">
        <f>$E$3</f>
        <v>3500</v>
      </c>
      <c r="AM18" s="105">
        <f>$E$3</f>
        <v>3500</v>
      </c>
      <c r="AN18" s="105">
        <f>$E$3</f>
        <v>3500</v>
      </c>
      <c r="AO18" s="105">
        <f>$E$3</f>
        <v>3500</v>
      </c>
      <c r="AP18" s="105">
        <f>$E$3</f>
        <v>3500</v>
      </c>
      <c r="AQ18" s="69" t="s">
        <v>78</v>
      </c>
      <c r="AR18" s="106">
        <f>$E$3</f>
        <v>3500</v>
      </c>
      <c r="AS18" s="106">
        <f>$E$3</f>
        <v>3500</v>
      </c>
      <c r="AT18" s="106">
        <f>$E$3</f>
        <v>3500</v>
      </c>
      <c r="AU18" s="106">
        <f>$E$3</f>
        <v>3500</v>
      </c>
      <c r="AV18" s="106">
        <f>$E$3</f>
        <v>3500</v>
      </c>
      <c r="AW18" s="69" t="s">
        <v>78</v>
      </c>
      <c r="AX18" s="106">
        <f>$E$3</f>
        <v>3500</v>
      </c>
      <c r="AY18" s="106">
        <f>$E$3</f>
        <v>3500</v>
      </c>
      <c r="AZ18" s="106">
        <f>$E$3</f>
        <v>3500</v>
      </c>
      <c r="BA18" s="106">
        <f>$E$3</f>
        <v>3500</v>
      </c>
      <c r="BB18" s="106">
        <f>$E$3</f>
        <v>3500</v>
      </c>
      <c r="BC18" s="75" t="s">
        <v>78</v>
      </c>
      <c r="BD18" s="107">
        <f>$E$3</f>
        <v>3500</v>
      </c>
      <c r="BE18" s="107">
        <f>$E$3</f>
        <v>3500</v>
      </c>
      <c r="BF18" s="107">
        <f>$E$3</f>
        <v>3500</v>
      </c>
      <c r="BG18" s="107">
        <f>$E$3</f>
        <v>3500</v>
      </c>
      <c r="BH18" s="107">
        <f>$E$3</f>
        <v>3500</v>
      </c>
      <c r="BI18" s="75" t="s">
        <v>78</v>
      </c>
      <c r="BJ18" s="107">
        <f>$E$3</f>
        <v>3500</v>
      </c>
      <c r="BK18" s="107">
        <f>$E$3</f>
        <v>3500</v>
      </c>
      <c r="BL18" s="107">
        <f>$E$3</f>
        <v>3500</v>
      </c>
      <c r="BM18" s="107">
        <f>$E$3</f>
        <v>3500</v>
      </c>
      <c r="BN18" s="108">
        <f>$E$3</f>
        <v>3500</v>
      </c>
      <c r="BO18" s="212" t="s">
        <v>136</v>
      </c>
      <c r="BP18" s="109">
        <f>$E$3</f>
        <v>3500</v>
      </c>
      <c r="BQ18" s="109">
        <f>$E$3</f>
        <v>3500</v>
      </c>
      <c r="BR18" s="109">
        <f>$E$3</f>
        <v>3500</v>
      </c>
      <c r="BS18" s="109">
        <f>$E$3</f>
        <v>3500</v>
      </c>
      <c r="BT18" s="109">
        <f>$E$3</f>
        <v>3500</v>
      </c>
      <c r="BU18" s="212" t="s">
        <v>136</v>
      </c>
      <c r="BV18" s="109">
        <f>$E$3</f>
        <v>3500</v>
      </c>
      <c r="BW18" s="109">
        <f>$E$3</f>
        <v>3500</v>
      </c>
      <c r="BX18" s="109">
        <f>$E$3</f>
        <v>3500</v>
      </c>
      <c r="BY18" s="109">
        <f>$E$3</f>
        <v>3500</v>
      </c>
      <c r="BZ18" s="110">
        <f>$E$3</f>
        <v>3500</v>
      </c>
      <c r="CA18" s="192" t="s">
        <v>78</v>
      </c>
      <c r="CB18" s="201">
        <f>$E$3</f>
        <v>3500</v>
      </c>
      <c r="CC18" s="201">
        <f>$E$3</f>
        <v>3500</v>
      </c>
      <c r="CD18" s="201">
        <f>$E$3</f>
        <v>3500</v>
      </c>
      <c r="CE18" s="201">
        <f>$E$3</f>
        <v>3500</v>
      </c>
      <c r="CF18" s="201">
        <f>$E$3</f>
        <v>3500</v>
      </c>
      <c r="CG18" s="192" t="s">
        <v>78</v>
      </c>
      <c r="CH18" s="201">
        <f>$E$3</f>
        <v>3500</v>
      </c>
      <c r="CI18" s="201">
        <f>$E$3</f>
        <v>3500</v>
      </c>
      <c r="CJ18" s="201">
        <f>$E$3</f>
        <v>3500</v>
      </c>
      <c r="CK18" s="201">
        <f>$E$3</f>
        <v>3500</v>
      </c>
      <c r="CL18" s="216">
        <f>$E$3</f>
        <v>3500</v>
      </c>
    </row>
    <row r="19" spans="1:90" s="175" customFormat="1" ht="29.25" thickBot="1">
      <c r="A19" s="174"/>
      <c r="B19" s="170"/>
      <c r="C19" s="172"/>
      <c r="D19" s="270" t="s">
        <v>43</v>
      </c>
      <c r="E19" s="271"/>
      <c r="F19" s="272"/>
      <c r="G19" s="53" t="s">
        <v>44</v>
      </c>
      <c r="H19" s="111">
        <f>H8</f>
        <v>2460</v>
      </c>
      <c r="I19" s="111">
        <f>I8</f>
        <v>2460</v>
      </c>
      <c r="J19" s="111">
        <f>J8</f>
        <v>2460</v>
      </c>
      <c r="K19" s="111">
        <f>K8</f>
        <v>2460</v>
      </c>
      <c r="L19" s="111">
        <f>L8</f>
        <v>2460</v>
      </c>
      <c r="M19" s="53" t="s">
        <v>44</v>
      </c>
      <c r="N19" s="111">
        <f aca="true" t="shared" si="0" ref="N19:AP19">N8</f>
        <v>2460</v>
      </c>
      <c r="O19" s="111">
        <f t="shared" si="0"/>
        <v>2460</v>
      </c>
      <c r="P19" s="111">
        <f t="shared" si="0"/>
        <v>2460</v>
      </c>
      <c r="Q19" s="111">
        <f t="shared" si="0"/>
        <v>2460</v>
      </c>
      <c r="R19" s="111">
        <f t="shared" si="0"/>
        <v>2460</v>
      </c>
      <c r="S19" s="59" t="s">
        <v>44</v>
      </c>
      <c r="T19" s="112">
        <f t="shared" si="0"/>
        <v>2460</v>
      </c>
      <c r="U19" s="112">
        <f t="shared" si="0"/>
        <v>2460</v>
      </c>
      <c r="V19" s="112">
        <f t="shared" si="0"/>
        <v>2460</v>
      </c>
      <c r="W19" s="112">
        <f t="shared" si="0"/>
        <v>2460</v>
      </c>
      <c r="X19" s="112">
        <f t="shared" si="0"/>
        <v>2460</v>
      </c>
      <c r="Y19" s="59" t="s">
        <v>44</v>
      </c>
      <c r="Z19" s="112">
        <f t="shared" si="0"/>
        <v>2460</v>
      </c>
      <c r="AA19" s="112">
        <f t="shared" si="0"/>
        <v>2460</v>
      </c>
      <c r="AB19" s="112">
        <f t="shared" si="0"/>
        <v>2460</v>
      </c>
      <c r="AC19" s="112">
        <f t="shared" si="0"/>
        <v>2460</v>
      </c>
      <c r="AD19" s="112">
        <f t="shared" si="0"/>
        <v>2460</v>
      </c>
      <c r="AE19" s="63" t="s">
        <v>44</v>
      </c>
      <c r="AF19" s="113">
        <f t="shared" si="0"/>
        <v>2460</v>
      </c>
      <c r="AG19" s="113">
        <f t="shared" si="0"/>
        <v>2460</v>
      </c>
      <c r="AH19" s="113">
        <f t="shared" si="0"/>
        <v>2460</v>
      </c>
      <c r="AI19" s="113">
        <f t="shared" si="0"/>
        <v>2460</v>
      </c>
      <c r="AJ19" s="113">
        <f t="shared" si="0"/>
        <v>2460</v>
      </c>
      <c r="AK19" s="63" t="s">
        <v>44</v>
      </c>
      <c r="AL19" s="113">
        <f t="shared" si="0"/>
        <v>2460</v>
      </c>
      <c r="AM19" s="113">
        <f t="shared" si="0"/>
        <v>2460</v>
      </c>
      <c r="AN19" s="113">
        <f t="shared" si="0"/>
        <v>2460</v>
      </c>
      <c r="AO19" s="113">
        <f t="shared" si="0"/>
        <v>2460</v>
      </c>
      <c r="AP19" s="113">
        <f t="shared" si="0"/>
        <v>2460</v>
      </c>
      <c r="AQ19" s="69" t="s">
        <v>44</v>
      </c>
      <c r="AR19" s="114">
        <f>AR8</f>
        <v>2460</v>
      </c>
      <c r="AS19" s="114">
        <f>AS8</f>
        <v>2460</v>
      </c>
      <c r="AT19" s="114">
        <f>AT8</f>
        <v>2460</v>
      </c>
      <c r="AU19" s="114">
        <f>AU8</f>
        <v>2460</v>
      </c>
      <c r="AV19" s="114">
        <f>AV8</f>
        <v>2460</v>
      </c>
      <c r="AW19" s="69" t="s">
        <v>44</v>
      </c>
      <c r="AX19" s="114">
        <f>AX8</f>
        <v>2460</v>
      </c>
      <c r="AY19" s="114">
        <f>AY8</f>
        <v>2460</v>
      </c>
      <c r="AZ19" s="114">
        <f>AZ8</f>
        <v>2460</v>
      </c>
      <c r="BA19" s="114">
        <f>BA8</f>
        <v>2460</v>
      </c>
      <c r="BB19" s="114">
        <f>BB8</f>
        <v>2460</v>
      </c>
      <c r="BC19" s="75" t="s">
        <v>44</v>
      </c>
      <c r="BD19" s="115">
        <f>BD8</f>
        <v>2460</v>
      </c>
      <c r="BE19" s="115">
        <f>BE8</f>
        <v>2460</v>
      </c>
      <c r="BF19" s="115">
        <f>BF8</f>
        <v>2460</v>
      </c>
      <c r="BG19" s="115">
        <f>BG8</f>
        <v>2460</v>
      </c>
      <c r="BH19" s="115">
        <f>BH8</f>
        <v>2460</v>
      </c>
      <c r="BI19" s="75" t="s">
        <v>44</v>
      </c>
      <c r="BJ19" s="115">
        <f>BJ8</f>
        <v>2460</v>
      </c>
      <c r="BK19" s="115">
        <f>BK8</f>
        <v>2460</v>
      </c>
      <c r="BL19" s="115">
        <f>BL8</f>
        <v>2460</v>
      </c>
      <c r="BM19" s="115">
        <f>BM8</f>
        <v>2460</v>
      </c>
      <c r="BN19" s="116">
        <f>BN8</f>
        <v>2460</v>
      </c>
      <c r="BO19" s="212" t="s">
        <v>137</v>
      </c>
      <c r="BP19" s="117">
        <f>BP8</f>
        <v>2460</v>
      </c>
      <c r="BQ19" s="117">
        <f>BQ8</f>
        <v>2460</v>
      </c>
      <c r="BR19" s="117">
        <f>BR8</f>
        <v>2460</v>
      </c>
      <c r="BS19" s="117">
        <f>BS8</f>
        <v>2460</v>
      </c>
      <c r="BT19" s="117">
        <f>BT8</f>
        <v>2460</v>
      </c>
      <c r="BU19" s="212" t="s">
        <v>137</v>
      </c>
      <c r="BV19" s="117">
        <f>BV8</f>
        <v>2460</v>
      </c>
      <c r="BW19" s="117">
        <f>BW8</f>
        <v>2460</v>
      </c>
      <c r="BX19" s="117">
        <f>BX8</f>
        <v>2460</v>
      </c>
      <c r="BY19" s="117">
        <f>BY8</f>
        <v>2460</v>
      </c>
      <c r="BZ19" s="118">
        <f>BZ8</f>
        <v>2460</v>
      </c>
      <c r="CA19" s="192" t="s">
        <v>44</v>
      </c>
      <c r="CB19" s="202">
        <f aca="true" t="shared" si="1" ref="CB19:CL19">CB8</f>
        <v>2460</v>
      </c>
      <c r="CC19" s="202">
        <f t="shared" si="1"/>
        <v>2460</v>
      </c>
      <c r="CD19" s="202">
        <f t="shared" si="1"/>
        <v>2460</v>
      </c>
      <c r="CE19" s="202">
        <f t="shared" si="1"/>
        <v>2460</v>
      </c>
      <c r="CF19" s="202">
        <f t="shared" si="1"/>
        <v>2460</v>
      </c>
      <c r="CG19" s="192" t="s">
        <v>44</v>
      </c>
      <c r="CH19" s="202">
        <f t="shared" si="1"/>
        <v>2460</v>
      </c>
      <c r="CI19" s="202">
        <f t="shared" si="1"/>
        <v>2460</v>
      </c>
      <c r="CJ19" s="202">
        <f t="shared" si="1"/>
        <v>2460</v>
      </c>
      <c r="CK19" s="202">
        <f t="shared" si="1"/>
        <v>2460</v>
      </c>
      <c r="CL19" s="217">
        <f t="shared" si="1"/>
        <v>2460</v>
      </c>
    </row>
    <row r="20" spans="1:90" s="175" customFormat="1" ht="15">
      <c r="A20" s="174"/>
      <c r="B20" s="170"/>
      <c r="C20" s="170"/>
      <c r="D20" s="335" t="s">
        <v>19</v>
      </c>
      <c r="E20" s="346" t="s">
        <v>28</v>
      </c>
      <c r="F20" s="347"/>
      <c r="G20" s="119" t="s">
        <v>23</v>
      </c>
      <c r="H20" s="120">
        <f>H12-39</f>
        <v>1721.5</v>
      </c>
      <c r="I20" s="120">
        <f>I13-39</f>
        <v>1144</v>
      </c>
      <c r="J20" s="120">
        <f>J14-39</f>
        <v>855.25</v>
      </c>
      <c r="K20" s="120">
        <f>K15-39</f>
        <v>846.5</v>
      </c>
      <c r="L20" s="121">
        <f>L16-39</f>
        <v>682</v>
      </c>
      <c r="M20" s="119" t="s">
        <v>23</v>
      </c>
      <c r="N20" s="120">
        <f>N12-39</f>
        <v>1725</v>
      </c>
      <c r="O20" s="120">
        <f>O13-39</f>
        <v>1146.3333333333333</v>
      </c>
      <c r="P20" s="120">
        <f>P14-39</f>
        <v>857</v>
      </c>
      <c r="Q20" s="120">
        <f>Q15-39</f>
        <v>850</v>
      </c>
      <c r="R20" s="122">
        <f>R16-39</f>
        <v>683.4</v>
      </c>
      <c r="S20" s="123" t="s">
        <v>54</v>
      </c>
      <c r="T20" s="124">
        <f>T12-48</f>
        <v>1714.5</v>
      </c>
      <c r="U20" s="124">
        <f>U13-48</f>
        <v>1137.6666666666667</v>
      </c>
      <c r="V20" s="124">
        <f>V14-48</f>
        <v>849.25</v>
      </c>
      <c r="W20" s="124">
        <f>W15-48</f>
        <v>839.5</v>
      </c>
      <c r="X20" s="125">
        <f>X16-48</f>
        <v>676.2</v>
      </c>
      <c r="Y20" s="123" t="s">
        <v>54</v>
      </c>
      <c r="Z20" s="124">
        <f>Z12-48</f>
        <v>1718</v>
      </c>
      <c r="AA20" s="124">
        <f>AA13-48</f>
        <v>1140</v>
      </c>
      <c r="AB20" s="124">
        <f>AB14-48</f>
        <v>851</v>
      </c>
      <c r="AC20" s="124">
        <f>AC15-48</f>
        <v>843</v>
      </c>
      <c r="AD20" s="125">
        <f>AD16-48</f>
        <v>677.6</v>
      </c>
      <c r="AE20" s="126" t="s">
        <v>76</v>
      </c>
      <c r="AF20" s="127">
        <f>AF$12-63</f>
        <v>1703.5</v>
      </c>
      <c r="AG20" s="127">
        <f>AG$13-63</f>
        <v>1128</v>
      </c>
      <c r="AH20" s="127">
        <f>AH$14-63</f>
        <v>840.25</v>
      </c>
      <c r="AI20" s="127">
        <f>AI$15-63</f>
        <v>828.5</v>
      </c>
      <c r="AJ20" s="128">
        <f>AJ$16-63</f>
        <v>667.6</v>
      </c>
      <c r="AK20" s="126" t="s">
        <v>76</v>
      </c>
      <c r="AL20" s="127">
        <f>AL$12-63</f>
        <v>1707</v>
      </c>
      <c r="AM20" s="127">
        <f>AM$13-63</f>
        <v>1130.3333333333333</v>
      </c>
      <c r="AN20" s="127">
        <f>AN$14-63</f>
        <v>842</v>
      </c>
      <c r="AO20" s="127">
        <f>AO$15-63</f>
        <v>832</v>
      </c>
      <c r="AP20" s="128">
        <f>AP$16-63</f>
        <v>669</v>
      </c>
      <c r="AQ20" s="129" t="s">
        <v>23</v>
      </c>
      <c r="AR20" s="130">
        <f>AR12-39</f>
        <v>1725</v>
      </c>
      <c r="AS20" s="130">
        <f>AS13-39</f>
        <v>1148.6666666666667</v>
      </c>
      <c r="AT20" s="130">
        <f>AT14-39</f>
        <v>860.5</v>
      </c>
      <c r="AU20" s="130">
        <f>AU15-39</f>
        <v>850</v>
      </c>
      <c r="AV20" s="131">
        <f>AV16-39</f>
        <v>687.6</v>
      </c>
      <c r="AW20" s="129" t="s">
        <v>23</v>
      </c>
      <c r="AX20" s="130">
        <f>AX12-39</f>
        <v>1728.5</v>
      </c>
      <c r="AY20" s="130">
        <f>AY13-39</f>
        <v>1151</v>
      </c>
      <c r="AZ20" s="130">
        <f>AZ14-39</f>
        <v>862.25</v>
      </c>
      <c r="BA20" s="130">
        <f>BA15-39</f>
        <v>853.5</v>
      </c>
      <c r="BB20" s="131">
        <f>BB16-39</f>
        <v>689</v>
      </c>
      <c r="BC20" s="132" t="s">
        <v>23</v>
      </c>
      <c r="BD20" s="133">
        <f>BD12-39</f>
        <v>1727.5</v>
      </c>
      <c r="BE20" s="133">
        <f>BE13-39</f>
        <v>1152</v>
      </c>
      <c r="BF20" s="133">
        <f>BF14-39</f>
        <v>864.25</v>
      </c>
      <c r="BG20" s="133">
        <f>BG15-39</f>
        <v>852.5</v>
      </c>
      <c r="BH20" s="134">
        <f>BH16-39</f>
        <v>691.6</v>
      </c>
      <c r="BI20" s="132" t="s">
        <v>23</v>
      </c>
      <c r="BJ20" s="133">
        <f>BJ12-39</f>
        <v>1731</v>
      </c>
      <c r="BK20" s="133">
        <f>BK13-39</f>
        <v>1154.3333333333333</v>
      </c>
      <c r="BL20" s="133">
        <f>BL14-39</f>
        <v>866</v>
      </c>
      <c r="BM20" s="133">
        <f>BM15-39</f>
        <v>856</v>
      </c>
      <c r="BN20" s="134">
        <f>BN16-39</f>
        <v>693</v>
      </c>
      <c r="BO20" s="213" t="s">
        <v>138</v>
      </c>
      <c r="BP20" s="135">
        <f>BP$12-35</f>
        <v>1724.5</v>
      </c>
      <c r="BQ20" s="135">
        <f>BQ$13-35</f>
        <v>1146.6666666666667</v>
      </c>
      <c r="BR20" s="135">
        <f>BR$14-35</f>
        <v>857.75</v>
      </c>
      <c r="BS20" s="135">
        <f>BS$15-35</f>
        <v>849.5</v>
      </c>
      <c r="BT20" s="136">
        <f>BT$16-35</f>
        <v>684.4</v>
      </c>
      <c r="BU20" s="213" t="s">
        <v>138</v>
      </c>
      <c r="BV20" s="135">
        <f>BV$12-35</f>
        <v>1728</v>
      </c>
      <c r="BW20" s="135">
        <f>BW$13-35</f>
        <v>1149</v>
      </c>
      <c r="BX20" s="135">
        <f>BX$14-35</f>
        <v>859.5</v>
      </c>
      <c r="BY20" s="135">
        <f>BY$15-35</f>
        <v>853</v>
      </c>
      <c r="BZ20" s="136">
        <f>BZ$16-35</f>
        <v>685.8</v>
      </c>
      <c r="CA20" s="203" t="s">
        <v>123</v>
      </c>
      <c r="CB20" s="204">
        <f>CB$12-59</f>
        <v>1706.5</v>
      </c>
      <c r="CC20" s="204">
        <f>CC$13-59</f>
        <v>1130.6666666666667</v>
      </c>
      <c r="CD20" s="204">
        <f>CD$14-59</f>
        <v>842.75</v>
      </c>
      <c r="CE20" s="204">
        <f>CE$15-59</f>
        <v>831.5</v>
      </c>
      <c r="CF20" s="205">
        <f>CF$16-59</f>
        <v>670</v>
      </c>
      <c r="CG20" s="203" t="s">
        <v>123</v>
      </c>
      <c r="CH20" s="204">
        <f>CH$12-59</f>
        <v>1710</v>
      </c>
      <c r="CI20" s="204">
        <f>CI$13-59</f>
        <v>1133</v>
      </c>
      <c r="CJ20" s="204">
        <f>CJ$14-59</f>
        <v>844.5</v>
      </c>
      <c r="CK20" s="204">
        <f>CK$15-59</f>
        <v>835</v>
      </c>
      <c r="CL20" s="205">
        <f>CL$16-59</f>
        <v>671.4</v>
      </c>
    </row>
    <row r="21" spans="1:90" s="175" customFormat="1" ht="15">
      <c r="A21" s="174"/>
      <c r="B21" s="170"/>
      <c r="C21" s="170"/>
      <c r="D21" s="336"/>
      <c r="E21" s="261"/>
      <c r="F21" s="268"/>
      <c r="G21" s="53" t="s">
        <v>24</v>
      </c>
      <c r="H21" s="55">
        <f>H8-59</f>
        <v>2401</v>
      </c>
      <c r="I21" s="55">
        <f>I8-59</f>
        <v>2401</v>
      </c>
      <c r="J21" s="55">
        <f>J8-59</f>
        <v>2401</v>
      </c>
      <c r="K21" s="55">
        <f>K8-59</f>
        <v>2401</v>
      </c>
      <c r="L21" s="56">
        <f>L8-59</f>
        <v>2401</v>
      </c>
      <c r="M21" s="53" t="s">
        <v>24</v>
      </c>
      <c r="N21" s="55">
        <f>N8-59</f>
        <v>2401</v>
      </c>
      <c r="O21" s="55">
        <f>O8-59</f>
        <v>2401</v>
      </c>
      <c r="P21" s="55">
        <f>P8-59</f>
        <v>2401</v>
      </c>
      <c r="Q21" s="55">
        <f>Q8-59</f>
        <v>2401</v>
      </c>
      <c r="R21" s="137">
        <f>R8-59</f>
        <v>2401</v>
      </c>
      <c r="S21" s="59" t="s">
        <v>24</v>
      </c>
      <c r="T21" s="102">
        <f>T8-59</f>
        <v>2401</v>
      </c>
      <c r="U21" s="102">
        <f>U8-59</f>
        <v>2401</v>
      </c>
      <c r="V21" s="102">
        <f>V8-59</f>
        <v>2401</v>
      </c>
      <c r="W21" s="102">
        <f>W8-59</f>
        <v>2401</v>
      </c>
      <c r="X21" s="138">
        <f>X8-59</f>
        <v>2401</v>
      </c>
      <c r="Y21" s="59" t="s">
        <v>24</v>
      </c>
      <c r="Z21" s="102">
        <f>Z8-59</f>
        <v>2401</v>
      </c>
      <c r="AA21" s="102">
        <f>AA8-59</f>
        <v>2401</v>
      </c>
      <c r="AB21" s="102">
        <f>AB8-59</f>
        <v>2401</v>
      </c>
      <c r="AC21" s="102">
        <f>AC8-59</f>
        <v>2401</v>
      </c>
      <c r="AD21" s="138">
        <f>AD8-59</f>
        <v>2401</v>
      </c>
      <c r="AE21" s="63" t="s">
        <v>24</v>
      </c>
      <c r="AF21" s="65">
        <f>AF8-59</f>
        <v>2401</v>
      </c>
      <c r="AG21" s="65">
        <f>AG8-59</f>
        <v>2401</v>
      </c>
      <c r="AH21" s="65">
        <f>AH8-59</f>
        <v>2401</v>
      </c>
      <c r="AI21" s="65">
        <f>AI8-59</f>
        <v>2401</v>
      </c>
      <c r="AJ21" s="139">
        <f>AJ8-59</f>
        <v>2401</v>
      </c>
      <c r="AK21" s="63" t="s">
        <v>24</v>
      </c>
      <c r="AL21" s="65">
        <f>AL8-59</f>
        <v>2401</v>
      </c>
      <c r="AM21" s="65">
        <f>AM8-59</f>
        <v>2401</v>
      </c>
      <c r="AN21" s="65">
        <f>AN8-59</f>
        <v>2401</v>
      </c>
      <c r="AO21" s="65">
        <f>AO8-59</f>
        <v>2401</v>
      </c>
      <c r="AP21" s="139">
        <f>AP8-59</f>
        <v>2401</v>
      </c>
      <c r="AQ21" s="69" t="s">
        <v>24</v>
      </c>
      <c r="AR21" s="71">
        <f>AR8-59</f>
        <v>2401</v>
      </c>
      <c r="AS21" s="71">
        <f>AS8-59</f>
        <v>2401</v>
      </c>
      <c r="AT21" s="71">
        <f>AT8-59</f>
        <v>2401</v>
      </c>
      <c r="AU21" s="71">
        <f>AU8-59</f>
        <v>2401</v>
      </c>
      <c r="AV21" s="140">
        <f>AV8-59</f>
        <v>2401</v>
      </c>
      <c r="AW21" s="69" t="s">
        <v>24</v>
      </c>
      <c r="AX21" s="71">
        <f>AX8-59</f>
        <v>2401</v>
      </c>
      <c r="AY21" s="71">
        <f>AY8-59</f>
        <v>2401</v>
      </c>
      <c r="AZ21" s="71">
        <f>AZ8-59</f>
        <v>2401</v>
      </c>
      <c r="BA21" s="71">
        <f>BA8-59</f>
        <v>2401</v>
      </c>
      <c r="BB21" s="140">
        <f>BB8-59</f>
        <v>2401</v>
      </c>
      <c r="BC21" s="75" t="s">
        <v>24</v>
      </c>
      <c r="BD21" s="77">
        <f>BD8-59</f>
        <v>2401</v>
      </c>
      <c r="BE21" s="77">
        <f>BE8-59</f>
        <v>2401</v>
      </c>
      <c r="BF21" s="77">
        <f>BF8-59</f>
        <v>2401</v>
      </c>
      <c r="BG21" s="77">
        <f>BG8-59</f>
        <v>2401</v>
      </c>
      <c r="BH21" s="141">
        <f>BH8-59</f>
        <v>2401</v>
      </c>
      <c r="BI21" s="75" t="s">
        <v>24</v>
      </c>
      <c r="BJ21" s="77">
        <f>BJ8-59</f>
        <v>2401</v>
      </c>
      <c r="BK21" s="77">
        <f>BK8-59</f>
        <v>2401</v>
      </c>
      <c r="BL21" s="77">
        <f>BL8-59</f>
        <v>2401</v>
      </c>
      <c r="BM21" s="77">
        <f>BM8-59</f>
        <v>2401</v>
      </c>
      <c r="BN21" s="141">
        <f>BN8-59</f>
        <v>2401</v>
      </c>
      <c r="BO21" s="212" t="s">
        <v>139</v>
      </c>
      <c r="BP21" s="82">
        <f>BP8-59</f>
        <v>2401</v>
      </c>
      <c r="BQ21" s="82">
        <f>BQ8-59</f>
        <v>2401</v>
      </c>
      <c r="BR21" s="82">
        <f>BR8-59</f>
        <v>2401</v>
      </c>
      <c r="BS21" s="82">
        <f>BS8-59</f>
        <v>2401</v>
      </c>
      <c r="BT21" s="142">
        <f>BT8-59</f>
        <v>2401</v>
      </c>
      <c r="BU21" s="212" t="s">
        <v>139</v>
      </c>
      <c r="BV21" s="82">
        <f>BV8-59</f>
        <v>2401</v>
      </c>
      <c r="BW21" s="82">
        <f>BW8-59</f>
        <v>2401</v>
      </c>
      <c r="BX21" s="82">
        <f>BX8-59</f>
        <v>2401</v>
      </c>
      <c r="BY21" s="82">
        <f>BY8-59</f>
        <v>2401</v>
      </c>
      <c r="BZ21" s="142">
        <f>BZ8-59</f>
        <v>2401</v>
      </c>
      <c r="CA21" s="192" t="s">
        <v>24</v>
      </c>
      <c r="CB21" s="194">
        <f>CB8-59</f>
        <v>2401</v>
      </c>
      <c r="CC21" s="194">
        <f>CC8-59</f>
        <v>2401</v>
      </c>
      <c r="CD21" s="194">
        <f>CD8-59</f>
        <v>2401</v>
      </c>
      <c r="CE21" s="194">
        <f>CE8-59</f>
        <v>2401</v>
      </c>
      <c r="CF21" s="206">
        <f>CF8-59</f>
        <v>2401</v>
      </c>
      <c r="CG21" s="192" t="s">
        <v>24</v>
      </c>
      <c r="CH21" s="194">
        <f>CH8-59</f>
        <v>2401</v>
      </c>
      <c r="CI21" s="194">
        <f>CI8-59</f>
        <v>2401</v>
      </c>
      <c r="CJ21" s="194">
        <f>CJ8-59</f>
        <v>2401</v>
      </c>
      <c r="CK21" s="194">
        <f>CK8-59</f>
        <v>2401</v>
      </c>
      <c r="CL21" s="206">
        <f>CL8-59</f>
        <v>2401</v>
      </c>
    </row>
    <row r="22" spans="1:90" s="175" customFormat="1" ht="15">
      <c r="A22" s="174"/>
      <c r="B22" s="170"/>
      <c r="C22" s="170"/>
      <c r="D22" s="336"/>
      <c r="E22" s="261" t="s">
        <v>29</v>
      </c>
      <c r="F22" s="268"/>
      <c r="G22" s="53" t="s">
        <v>22</v>
      </c>
      <c r="H22" s="55">
        <f>H12-41</f>
        <v>1719.5</v>
      </c>
      <c r="I22" s="55">
        <f>I13-41</f>
        <v>1142</v>
      </c>
      <c r="J22" s="55">
        <f>J14-41</f>
        <v>853.25</v>
      </c>
      <c r="K22" s="55">
        <f>K15-41</f>
        <v>844.5</v>
      </c>
      <c r="L22" s="56">
        <f>L16-41</f>
        <v>680</v>
      </c>
      <c r="M22" s="53" t="s">
        <v>22</v>
      </c>
      <c r="N22" s="55">
        <f>N12-41</f>
        <v>1723</v>
      </c>
      <c r="O22" s="55">
        <f>O13-41</f>
        <v>1144.3333333333333</v>
      </c>
      <c r="P22" s="55">
        <f>P14-41</f>
        <v>855</v>
      </c>
      <c r="Q22" s="55">
        <f>Q15-41</f>
        <v>848</v>
      </c>
      <c r="R22" s="137">
        <f>R16-41</f>
        <v>681.4</v>
      </c>
      <c r="S22" s="59" t="s">
        <v>55</v>
      </c>
      <c r="T22" s="102">
        <f>T$12-50</f>
        <v>1712.5</v>
      </c>
      <c r="U22" s="102">
        <f>U$13-50</f>
        <v>1135.6666666666667</v>
      </c>
      <c r="V22" s="102">
        <f>V$14-50</f>
        <v>847.25</v>
      </c>
      <c r="W22" s="102">
        <f>W$15-50</f>
        <v>837.5</v>
      </c>
      <c r="X22" s="102">
        <f>X$16-50</f>
        <v>674.2</v>
      </c>
      <c r="Y22" s="59" t="s">
        <v>55</v>
      </c>
      <c r="Z22" s="102">
        <f>Z$12-50</f>
        <v>1716</v>
      </c>
      <c r="AA22" s="102">
        <f>AA$13-50</f>
        <v>1138</v>
      </c>
      <c r="AB22" s="102">
        <f>AB$14-50</f>
        <v>849</v>
      </c>
      <c r="AC22" s="102">
        <f>AC$15-50</f>
        <v>841</v>
      </c>
      <c r="AD22" s="102">
        <f>AD$16-50</f>
        <v>675.6</v>
      </c>
      <c r="AE22" s="63" t="s">
        <v>77</v>
      </c>
      <c r="AF22" s="65">
        <f>AF$12-65</f>
        <v>1701.5</v>
      </c>
      <c r="AG22" s="65">
        <f>AG$13-65</f>
        <v>1126</v>
      </c>
      <c r="AH22" s="65">
        <f>AH$14-65</f>
        <v>838.25</v>
      </c>
      <c r="AI22" s="65">
        <f>AI$15-65</f>
        <v>826.5</v>
      </c>
      <c r="AJ22" s="139">
        <f>AJ$16-65</f>
        <v>665.6</v>
      </c>
      <c r="AK22" s="63" t="s">
        <v>77</v>
      </c>
      <c r="AL22" s="65">
        <f>AL$12-65</f>
        <v>1705</v>
      </c>
      <c r="AM22" s="65">
        <f>AM$13-65</f>
        <v>1128.3333333333333</v>
      </c>
      <c r="AN22" s="65">
        <f>AN$14-65</f>
        <v>840</v>
      </c>
      <c r="AO22" s="65">
        <f>AO$15-65</f>
        <v>830</v>
      </c>
      <c r="AP22" s="139">
        <f>AP$16-65</f>
        <v>667</v>
      </c>
      <c r="AQ22" s="69" t="s">
        <v>22</v>
      </c>
      <c r="AR22" s="71">
        <f>AR12-41</f>
        <v>1723</v>
      </c>
      <c r="AS22" s="71">
        <f>AS13-41</f>
        <v>1146.6666666666667</v>
      </c>
      <c r="AT22" s="71">
        <f>AT14-41</f>
        <v>858.5</v>
      </c>
      <c r="AU22" s="71">
        <f>AU15-41</f>
        <v>848</v>
      </c>
      <c r="AV22" s="140">
        <f>AV16-41</f>
        <v>685.6</v>
      </c>
      <c r="AW22" s="69" t="s">
        <v>22</v>
      </c>
      <c r="AX22" s="71">
        <f>AX12-41</f>
        <v>1726.5</v>
      </c>
      <c r="AY22" s="71">
        <f>AY13-41</f>
        <v>1149</v>
      </c>
      <c r="AZ22" s="71">
        <f>AZ14-41</f>
        <v>860.25</v>
      </c>
      <c r="BA22" s="71">
        <f>BA15-41</f>
        <v>851.5</v>
      </c>
      <c r="BB22" s="140">
        <f>BB16-41</f>
        <v>687</v>
      </c>
      <c r="BC22" s="75" t="s">
        <v>22</v>
      </c>
      <c r="BD22" s="77">
        <f>BD12-41</f>
        <v>1725.5</v>
      </c>
      <c r="BE22" s="77">
        <f>BE13-41</f>
        <v>1150</v>
      </c>
      <c r="BF22" s="77">
        <f>BF14-41</f>
        <v>862.25</v>
      </c>
      <c r="BG22" s="77">
        <f>BG15-41</f>
        <v>850.5</v>
      </c>
      <c r="BH22" s="141">
        <f>BH16-41</f>
        <v>689.6</v>
      </c>
      <c r="BI22" s="75" t="s">
        <v>22</v>
      </c>
      <c r="BJ22" s="77">
        <f>BJ12-41</f>
        <v>1729</v>
      </c>
      <c r="BK22" s="77">
        <f>BK13-41</f>
        <v>1152.3333333333333</v>
      </c>
      <c r="BL22" s="77">
        <f>BL14-41</f>
        <v>864</v>
      </c>
      <c r="BM22" s="77">
        <f>BM15-41</f>
        <v>854</v>
      </c>
      <c r="BN22" s="141">
        <f>BN16-41</f>
        <v>691</v>
      </c>
      <c r="BO22" s="212" t="s">
        <v>140</v>
      </c>
      <c r="BP22" s="82">
        <f>BP$12-37</f>
        <v>1722.5</v>
      </c>
      <c r="BQ22" s="82">
        <f>BQ$13-37</f>
        <v>1144.6666666666667</v>
      </c>
      <c r="BR22" s="82">
        <f>BR$14-37</f>
        <v>855.75</v>
      </c>
      <c r="BS22" s="82">
        <f>BS$15-37</f>
        <v>847.5</v>
      </c>
      <c r="BT22" s="142">
        <f>BT$16-37</f>
        <v>682.4</v>
      </c>
      <c r="BU22" s="212" t="s">
        <v>140</v>
      </c>
      <c r="BV22" s="82">
        <f>BV$12-37</f>
        <v>1726</v>
      </c>
      <c r="BW22" s="82">
        <f>BW$13-37</f>
        <v>1147</v>
      </c>
      <c r="BX22" s="82">
        <f>BX$14-37</f>
        <v>857.5</v>
      </c>
      <c r="BY22" s="82">
        <f>BY$15-37</f>
        <v>851</v>
      </c>
      <c r="BZ22" s="142">
        <f>BZ$16-37</f>
        <v>683.8</v>
      </c>
      <c r="CA22" s="192" t="s">
        <v>124</v>
      </c>
      <c r="CB22" s="194">
        <f>CB$12-61</f>
        <v>1704.5</v>
      </c>
      <c r="CC22" s="194">
        <f>CC$13-61</f>
        <v>1128.6666666666667</v>
      </c>
      <c r="CD22" s="194">
        <f>CD$14-61</f>
        <v>840.75</v>
      </c>
      <c r="CE22" s="194">
        <f>CE$15-61</f>
        <v>829.5</v>
      </c>
      <c r="CF22" s="206">
        <f>CF$16-61</f>
        <v>668</v>
      </c>
      <c r="CG22" s="192" t="s">
        <v>124</v>
      </c>
      <c r="CH22" s="194">
        <f>CH$12-61</f>
        <v>1708</v>
      </c>
      <c r="CI22" s="194">
        <f>CI$13-61</f>
        <v>1131</v>
      </c>
      <c r="CJ22" s="194">
        <f>CJ$14-61</f>
        <v>842.5</v>
      </c>
      <c r="CK22" s="194">
        <f>CK$15-61</f>
        <v>833</v>
      </c>
      <c r="CL22" s="206">
        <f>CL$16-61</f>
        <v>669.4</v>
      </c>
    </row>
    <row r="23" spans="2:90" s="174" customFormat="1" ht="15.75" thickBot="1">
      <c r="B23" s="170"/>
      <c r="C23" s="170"/>
      <c r="D23" s="337"/>
      <c r="E23" s="263"/>
      <c r="F23" s="269"/>
      <c r="G23" s="143" t="s">
        <v>25</v>
      </c>
      <c r="H23" s="144">
        <f>H8-61</f>
        <v>2399</v>
      </c>
      <c r="I23" s="144">
        <f>I8-61</f>
        <v>2399</v>
      </c>
      <c r="J23" s="144">
        <f>J8-61</f>
        <v>2399</v>
      </c>
      <c r="K23" s="144">
        <f>K8-61</f>
        <v>2399</v>
      </c>
      <c r="L23" s="145">
        <f>L8-61</f>
        <v>2399</v>
      </c>
      <c r="M23" s="143" t="s">
        <v>25</v>
      </c>
      <c r="N23" s="144">
        <f>N8-61</f>
        <v>2399</v>
      </c>
      <c r="O23" s="144">
        <f>O8-61</f>
        <v>2399</v>
      </c>
      <c r="P23" s="144">
        <f>P8-61</f>
        <v>2399</v>
      </c>
      <c r="Q23" s="144">
        <f>Q8-61</f>
        <v>2399</v>
      </c>
      <c r="R23" s="146">
        <f>R8-61</f>
        <v>2399</v>
      </c>
      <c r="S23" s="147" t="s">
        <v>25</v>
      </c>
      <c r="T23" s="148">
        <f>T8-61</f>
        <v>2399</v>
      </c>
      <c r="U23" s="148">
        <f>U8-61</f>
        <v>2399</v>
      </c>
      <c r="V23" s="148">
        <f>V8-61</f>
        <v>2399</v>
      </c>
      <c r="W23" s="148">
        <f>W8-61</f>
        <v>2399</v>
      </c>
      <c r="X23" s="149">
        <f>X8-61</f>
        <v>2399</v>
      </c>
      <c r="Y23" s="147" t="s">
        <v>25</v>
      </c>
      <c r="Z23" s="148">
        <f>Z8-61</f>
        <v>2399</v>
      </c>
      <c r="AA23" s="148">
        <f>AA8-61</f>
        <v>2399</v>
      </c>
      <c r="AB23" s="148">
        <f>AB8-61</f>
        <v>2399</v>
      </c>
      <c r="AC23" s="148">
        <f>AC8-61</f>
        <v>2399</v>
      </c>
      <c r="AD23" s="149">
        <f>AD8-61</f>
        <v>2399</v>
      </c>
      <c r="AE23" s="150" t="s">
        <v>25</v>
      </c>
      <c r="AF23" s="151">
        <f>AF$8-61</f>
        <v>2399</v>
      </c>
      <c r="AG23" s="151">
        <f>AG8-61</f>
        <v>2399</v>
      </c>
      <c r="AH23" s="151">
        <f>AH8-61</f>
        <v>2399</v>
      </c>
      <c r="AI23" s="151">
        <f>AI8-61</f>
        <v>2399</v>
      </c>
      <c r="AJ23" s="152">
        <f>AJ8-61</f>
        <v>2399</v>
      </c>
      <c r="AK23" s="150" t="s">
        <v>25</v>
      </c>
      <c r="AL23" s="151">
        <f>AL8-61</f>
        <v>2399</v>
      </c>
      <c r="AM23" s="151">
        <f>AM8-61</f>
        <v>2399</v>
      </c>
      <c r="AN23" s="151">
        <f>AN8-61</f>
        <v>2399</v>
      </c>
      <c r="AO23" s="151">
        <f>AO8-61</f>
        <v>2399</v>
      </c>
      <c r="AP23" s="152">
        <f>AP8-61</f>
        <v>2399</v>
      </c>
      <c r="AQ23" s="153" t="s">
        <v>25</v>
      </c>
      <c r="AR23" s="154">
        <f>AR8-61</f>
        <v>2399</v>
      </c>
      <c r="AS23" s="154">
        <f>AS8-61</f>
        <v>2399</v>
      </c>
      <c r="AT23" s="154">
        <f>AT8-61</f>
        <v>2399</v>
      </c>
      <c r="AU23" s="154">
        <f>AU8-61</f>
        <v>2399</v>
      </c>
      <c r="AV23" s="155">
        <f>AV8-61</f>
        <v>2399</v>
      </c>
      <c r="AW23" s="153" t="s">
        <v>25</v>
      </c>
      <c r="AX23" s="154">
        <f>AX8-61</f>
        <v>2399</v>
      </c>
      <c r="AY23" s="154">
        <f>AY8-61</f>
        <v>2399</v>
      </c>
      <c r="AZ23" s="154">
        <f>AZ8-61</f>
        <v>2399</v>
      </c>
      <c r="BA23" s="154">
        <f>BA8-61</f>
        <v>2399</v>
      </c>
      <c r="BB23" s="155">
        <f>BB8-61</f>
        <v>2399</v>
      </c>
      <c r="BC23" s="156" t="s">
        <v>25</v>
      </c>
      <c r="BD23" s="157">
        <f>BD8-61</f>
        <v>2399</v>
      </c>
      <c r="BE23" s="157">
        <f>BE8-61</f>
        <v>2399</v>
      </c>
      <c r="BF23" s="157">
        <f>BF8-61</f>
        <v>2399</v>
      </c>
      <c r="BG23" s="157">
        <f>BG8-61</f>
        <v>2399</v>
      </c>
      <c r="BH23" s="158">
        <f>BH8-61</f>
        <v>2399</v>
      </c>
      <c r="BI23" s="156" t="s">
        <v>25</v>
      </c>
      <c r="BJ23" s="157">
        <f>BJ8-61</f>
        <v>2399</v>
      </c>
      <c r="BK23" s="157">
        <f>BK8-61</f>
        <v>2399</v>
      </c>
      <c r="BL23" s="157">
        <f>BL8-61</f>
        <v>2399</v>
      </c>
      <c r="BM23" s="157">
        <f>BM8-61</f>
        <v>2399</v>
      </c>
      <c r="BN23" s="158">
        <f>BN8-61</f>
        <v>2399</v>
      </c>
      <c r="BO23" s="214" t="s">
        <v>141</v>
      </c>
      <c r="BP23" s="159">
        <f>BP8-61</f>
        <v>2399</v>
      </c>
      <c r="BQ23" s="159">
        <f>BQ8-61</f>
        <v>2399</v>
      </c>
      <c r="BR23" s="159">
        <f>BR8-61</f>
        <v>2399</v>
      </c>
      <c r="BS23" s="159">
        <f>BS8-61</f>
        <v>2399</v>
      </c>
      <c r="BT23" s="160">
        <f>BT8-61</f>
        <v>2399</v>
      </c>
      <c r="BU23" s="214" t="s">
        <v>141</v>
      </c>
      <c r="BV23" s="159">
        <f>BV8-61</f>
        <v>2399</v>
      </c>
      <c r="BW23" s="159">
        <f>BW8-61</f>
        <v>2399</v>
      </c>
      <c r="BX23" s="159">
        <f>BX8-61</f>
        <v>2399</v>
      </c>
      <c r="BY23" s="159">
        <f>BY8-61</f>
        <v>2399</v>
      </c>
      <c r="BZ23" s="160">
        <f>BZ8-61</f>
        <v>2399</v>
      </c>
      <c r="CA23" s="207" t="s">
        <v>25</v>
      </c>
      <c r="CB23" s="208">
        <f>CB$8-61</f>
        <v>2399</v>
      </c>
      <c r="CC23" s="208">
        <f>CC8-61</f>
        <v>2399</v>
      </c>
      <c r="CD23" s="208">
        <f>CD8-61</f>
        <v>2399</v>
      </c>
      <c r="CE23" s="208">
        <f>CE8-61</f>
        <v>2399</v>
      </c>
      <c r="CF23" s="209">
        <f>CF8-61</f>
        <v>2399</v>
      </c>
      <c r="CG23" s="207" t="s">
        <v>25</v>
      </c>
      <c r="CH23" s="208">
        <f>CH8-61</f>
        <v>2399</v>
      </c>
      <c r="CI23" s="208">
        <f>CI8-61</f>
        <v>2399</v>
      </c>
      <c r="CJ23" s="208">
        <f>CJ8-61</f>
        <v>2399</v>
      </c>
      <c r="CK23" s="208">
        <f>CK8-61</f>
        <v>2399</v>
      </c>
      <c r="CL23" s="209">
        <f>CL8-61</f>
        <v>2399</v>
      </c>
    </row>
    <row r="24" spans="2:90" s="174" customFormat="1" ht="15">
      <c r="B24" s="170"/>
      <c r="C24" s="170"/>
      <c r="D24" s="335" t="s">
        <v>20</v>
      </c>
      <c r="E24" s="346" t="s">
        <v>26</v>
      </c>
      <c r="F24" s="347"/>
      <c r="G24" s="119" t="s">
        <v>23</v>
      </c>
      <c r="H24" s="120">
        <f>H12-39</f>
        <v>1721.5</v>
      </c>
      <c r="I24" s="120">
        <f>I13-39</f>
        <v>1144</v>
      </c>
      <c r="J24" s="120">
        <f>J14-39</f>
        <v>855.25</v>
      </c>
      <c r="K24" s="120">
        <f>K15-39</f>
        <v>846.5</v>
      </c>
      <c r="L24" s="122">
        <f>L16-39</f>
        <v>682</v>
      </c>
      <c r="M24" s="119" t="s">
        <v>23</v>
      </c>
      <c r="N24" s="120">
        <f>N12-39</f>
        <v>1725</v>
      </c>
      <c r="O24" s="120">
        <f>O13-39</f>
        <v>1146.3333333333333</v>
      </c>
      <c r="P24" s="120">
        <f>P14-39</f>
        <v>857</v>
      </c>
      <c r="Q24" s="120">
        <f>Q15-39</f>
        <v>850</v>
      </c>
      <c r="R24" s="122">
        <f>R16-39</f>
        <v>683.4</v>
      </c>
      <c r="S24" s="123" t="s">
        <v>54</v>
      </c>
      <c r="T24" s="124">
        <f>T12-48</f>
        <v>1714.5</v>
      </c>
      <c r="U24" s="124">
        <f>U13-48</f>
        <v>1137.6666666666667</v>
      </c>
      <c r="V24" s="124">
        <f>V14-48</f>
        <v>849.25</v>
      </c>
      <c r="W24" s="124">
        <f>W15-48</f>
        <v>839.5</v>
      </c>
      <c r="X24" s="125">
        <f>X16-48</f>
        <v>676.2</v>
      </c>
      <c r="Y24" s="123" t="s">
        <v>54</v>
      </c>
      <c r="Z24" s="124">
        <f>Z12-48</f>
        <v>1718</v>
      </c>
      <c r="AA24" s="124">
        <f>AA13-48</f>
        <v>1140</v>
      </c>
      <c r="AB24" s="124">
        <f>AB14-48</f>
        <v>851</v>
      </c>
      <c r="AC24" s="124">
        <f>AC15-48</f>
        <v>843</v>
      </c>
      <c r="AD24" s="125">
        <f>AD16-48</f>
        <v>677.6</v>
      </c>
      <c r="AE24" s="126" t="s">
        <v>76</v>
      </c>
      <c r="AF24" s="127">
        <f>AF$12-63</f>
        <v>1703.5</v>
      </c>
      <c r="AG24" s="127">
        <f>AG$13-63</f>
        <v>1128</v>
      </c>
      <c r="AH24" s="127">
        <f>AH$14-63</f>
        <v>840.25</v>
      </c>
      <c r="AI24" s="127">
        <f>AI$15-63</f>
        <v>828.5</v>
      </c>
      <c r="AJ24" s="128">
        <f>AJ$16-63</f>
        <v>667.6</v>
      </c>
      <c r="AK24" s="126" t="s">
        <v>76</v>
      </c>
      <c r="AL24" s="127">
        <f>AL$12-63</f>
        <v>1707</v>
      </c>
      <c r="AM24" s="127">
        <f>AM$13-63</f>
        <v>1130.3333333333333</v>
      </c>
      <c r="AN24" s="127">
        <f>AN$14-63</f>
        <v>842</v>
      </c>
      <c r="AO24" s="127">
        <f>AO$15-63</f>
        <v>832</v>
      </c>
      <c r="AP24" s="128">
        <f>AP$16-63</f>
        <v>669</v>
      </c>
      <c r="AQ24" s="129" t="s">
        <v>23</v>
      </c>
      <c r="AR24" s="130">
        <f>AR12-39</f>
        <v>1725</v>
      </c>
      <c r="AS24" s="130">
        <f>AS13-39</f>
        <v>1148.6666666666667</v>
      </c>
      <c r="AT24" s="130">
        <f>AT14-39</f>
        <v>860.5</v>
      </c>
      <c r="AU24" s="130">
        <f>AU15-39</f>
        <v>850</v>
      </c>
      <c r="AV24" s="131">
        <f>AV16-39</f>
        <v>687.6</v>
      </c>
      <c r="AW24" s="129" t="s">
        <v>23</v>
      </c>
      <c r="AX24" s="130">
        <f>AX12-39</f>
        <v>1728.5</v>
      </c>
      <c r="AY24" s="130">
        <f>AY13-39</f>
        <v>1151</v>
      </c>
      <c r="AZ24" s="130">
        <f>AZ14-39</f>
        <v>862.25</v>
      </c>
      <c r="BA24" s="130">
        <f>BA15-39</f>
        <v>853.5</v>
      </c>
      <c r="BB24" s="131">
        <f>BB16-39</f>
        <v>689</v>
      </c>
      <c r="BC24" s="132" t="s">
        <v>23</v>
      </c>
      <c r="BD24" s="133">
        <f>BD12-39</f>
        <v>1727.5</v>
      </c>
      <c r="BE24" s="133">
        <f>BE13-39</f>
        <v>1152</v>
      </c>
      <c r="BF24" s="133">
        <f>BF14-39</f>
        <v>864.25</v>
      </c>
      <c r="BG24" s="133">
        <f>BG15-39</f>
        <v>852.5</v>
      </c>
      <c r="BH24" s="134">
        <f>BH16-39</f>
        <v>691.6</v>
      </c>
      <c r="BI24" s="132" t="s">
        <v>23</v>
      </c>
      <c r="BJ24" s="133">
        <f>BJ12-39</f>
        <v>1731</v>
      </c>
      <c r="BK24" s="133">
        <f>BK13-39</f>
        <v>1154.3333333333333</v>
      </c>
      <c r="BL24" s="133">
        <f>BL14-39</f>
        <v>866</v>
      </c>
      <c r="BM24" s="133">
        <f>BM15-39</f>
        <v>856</v>
      </c>
      <c r="BN24" s="134">
        <f>BN16-39</f>
        <v>693</v>
      </c>
      <c r="BO24" s="213" t="s">
        <v>138</v>
      </c>
      <c r="BP24" s="135">
        <f>BP$12-35</f>
        <v>1724.5</v>
      </c>
      <c r="BQ24" s="135">
        <f>BQ$13-35</f>
        <v>1146.6666666666667</v>
      </c>
      <c r="BR24" s="135">
        <f>BR$14-35</f>
        <v>857.75</v>
      </c>
      <c r="BS24" s="135">
        <f>BS$15-35</f>
        <v>849.5</v>
      </c>
      <c r="BT24" s="136">
        <f>BT$16-35</f>
        <v>684.4</v>
      </c>
      <c r="BU24" s="213" t="s">
        <v>138</v>
      </c>
      <c r="BV24" s="135">
        <f>BV$12-35</f>
        <v>1728</v>
      </c>
      <c r="BW24" s="135">
        <f>BW$13-35</f>
        <v>1149</v>
      </c>
      <c r="BX24" s="135">
        <f>BX$14-35</f>
        <v>859.5</v>
      </c>
      <c r="BY24" s="135">
        <f>BY$15-35</f>
        <v>853</v>
      </c>
      <c r="BZ24" s="136">
        <f>BZ$16-35</f>
        <v>685.8</v>
      </c>
      <c r="CA24" s="203" t="s">
        <v>123</v>
      </c>
      <c r="CB24" s="204">
        <f>CB$12-59</f>
        <v>1706.5</v>
      </c>
      <c r="CC24" s="204">
        <f>CC$13-59</f>
        <v>1130.6666666666667</v>
      </c>
      <c r="CD24" s="204">
        <f>CD$14-59</f>
        <v>842.75</v>
      </c>
      <c r="CE24" s="204">
        <f>CE$15-59</f>
        <v>831.5</v>
      </c>
      <c r="CF24" s="205">
        <f>CF$16-59</f>
        <v>670</v>
      </c>
      <c r="CG24" s="203" t="s">
        <v>123</v>
      </c>
      <c r="CH24" s="204">
        <f>CH$12-59</f>
        <v>1710</v>
      </c>
      <c r="CI24" s="204">
        <f>CI$13-59</f>
        <v>1133</v>
      </c>
      <c r="CJ24" s="204">
        <f>CJ$14-59</f>
        <v>844.5</v>
      </c>
      <c r="CK24" s="204">
        <f>CK$15-59</f>
        <v>835</v>
      </c>
      <c r="CL24" s="205">
        <f>CL$16-59</f>
        <v>671.4</v>
      </c>
    </row>
    <row r="25" spans="2:90" s="174" customFormat="1" ht="15">
      <c r="B25" s="170"/>
      <c r="C25" s="170"/>
      <c r="D25" s="336"/>
      <c r="E25" s="261"/>
      <c r="F25" s="268"/>
      <c r="G25" s="53" t="s">
        <v>61</v>
      </c>
      <c r="H25" s="55" t="e">
        <f>H9-16</f>
        <v>#VALUE!</v>
      </c>
      <c r="I25" s="55" t="e">
        <f>I9-16</f>
        <v>#VALUE!</v>
      </c>
      <c r="J25" s="55" t="e">
        <f>J9-16</f>
        <v>#VALUE!</v>
      </c>
      <c r="K25" s="55" t="e">
        <f>K9-16</f>
        <v>#VALUE!</v>
      </c>
      <c r="L25" s="137" t="e">
        <f>L9-16</f>
        <v>#VALUE!</v>
      </c>
      <c r="M25" s="53" t="s">
        <v>61</v>
      </c>
      <c r="N25" s="55" t="e">
        <f>N9-16</f>
        <v>#VALUE!</v>
      </c>
      <c r="O25" s="55" t="e">
        <f>O9-16</f>
        <v>#VALUE!</v>
      </c>
      <c r="P25" s="55" t="e">
        <f>P9-16</f>
        <v>#VALUE!</v>
      </c>
      <c r="Q25" s="55" t="e">
        <f>Q9-16</f>
        <v>#VALUE!</v>
      </c>
      <c r="R25" s="137" t="e">
        <f>R9-16</f>
        <v>#VALUE!</v>
      </c>
      <c r="S25" s="59" t="s">
        <v>61</v>
      </c>
      <c r="T25" s="102" t="e">
        <f>T9-16</f>
        <v>#VALUE!</v>
      </c>
      <c r="U25" s="102" t="e">
        <f>U9-16</f>
        <v>#VALUE!</v>
      </c>
      <c r="V25" s="102" t="e">
        <f>V9-16</f>
        <v>#VALUE!</v>
      </c>
      <c r="W25" s="102" t="e">
        <f>W9-16</f>
        <v>#VALUE!</v>
      </c>
      <c r="X25" s="138" t="e">
        <f>X9-16</f>
        <v>#VALUE!</v>
      </c>
      <c r="Y25" s="59" t="s">
        <v>61</v>
      </c>
      <c r="Z25" s="102" t="e">
        <f>Z9-16</f>
        <v>#VALUE!</v>
      </c>
      <c r="AA25" s="102" t="e">
        <f>AA9-16</f>
        <v>#VALUE!</v>
      </c>
      <c r="AB25" s="102" t="e">
        <f>AB9-16</f>
        <v>#VALUE!</v>
      </c>
      <c r="AC25" s="102" t="e">
        <f>AC9-16</f>
        <v>#VALUE!</v>
      </c>
      <c r="AD25" s="138" t="e">
        <f>AD9-16</f>
        <v>#VALUE!</v>
      </c>
      <c r="AE25" s="63" t="s">
        <v>61</v>
      </c>
      <c r="AF25" s="65" t="e">
        <f>AF9-16</f>
        <v>#VALUE!</v>
      </c>
      <c r="AG25" s="65" t="e">
        <f>AG9-16</f>
        <v>#VALUE!</v>
      </c>
      <c r="AH25" s="65" t="e">
        <f>AH9-16</f>
        <v>#VALUE!</v>
      </c>
      <c r="AI25" s="65" t="e">
        <f>AI9-16</f>
        <v>#VALUE!</v>
      </c>
      <c r="AJ25" s="139" t="e">
        <f>AJ9-16</f>
        <v>#VALUE!</v>
      </c>
      <c r="AK25" s="63" t="s">
        <v>61</v>
      </c>
      <c r="AL25" s="65" t="e">
        <f>AL9-16</f>
        <v>#VALUE!</v>
      </c>
      <c r="AM25" s="65" t="e">
        <f>AM9-16</f>
        <v>#VALUE!</v>
      </c>
      <c r="AN25" s="65" t="e">
        <f>AN9-16</f>
        <v>#VALUE!</v>
      </c>
      <c r="AO25" s="65" t="e">
        <f>AO9-16</f>
        <v>#VALUE!</v>
      </c>
      <c r="AP25" s="139" t="e">
        <f>AP9-16</f>
        <v>#VALUE!</v>
      </c>
      <c r="AQ25" s="69" t="s">
        <v>61</v>
      </c>
      <c r="AR25" s="71" t="e">
        <f>AR9-16</f>
        <v>#VALUE!</v>
      </c>
      <c r="AS25" s="71" t="e">
        <f>AS9-16</f>
        <v>#VALUE!</v>
      </c>
      <c r="AT25" s="71" t="e">
        <f>AT9-16</f>
        <v>#VALUE!</v>
      </c>
      <c r="AU25" s="71" t="e">
        <f>AU9-16</f>
        <v>#VALUE!</v>
      </c>
      <c r="AV25" s="140" t="e">
        <f>AV9-16</f>
        <v>#VALUE!</v>
      </c>
      <c r="AW25" s="69" t="s">
        <v>61</v>
      </c>
      <c r="AX25" s="71" t="e">
        <f>AX9-16</f>
        <v>#VALUE!</v>
      </c>
      <c r="AY25" s="71" t="e">
        <f>AY9-16</f>
        <v>#VALUE!</v>
      </c>
      <c r="AZ25" s="71" t="e">
        <f>AZ9-16</f>
        <v>#VALUE!</v>
      </c>
      <c r="BA25" s="71" t="e">
        <f>BA9-16</f>
        <v>#VALUE!</v>
      </c>
      <c r="BB25" s="140" t="e">
        <f>BB9-16</f>
        <v>#VALUE!</v>
      </c>
      <c r="BC25" s="75" t="s">
        <v>61</v>
      </c>
      <c r="BD25" s="77" t="e">
        <f>BD9-16</f>
        <v>#VALUE!</v>
      </c>
      <c r="BE25" s="77" t="e">
        <f>BE9-16</f>
        <v>#VALUE!</v>
      </c>
      <c r="BF25" s="77" t="e">
        <f>BF9-16</f>
        <v>#VALUE!</v>
      </c>
      <c r="BG25" s="77" t="e">
        <f>BG9-16</f>
        <v>#VALUE!</v>
      </c>
      <c r="BH25" s="141" t="e">
        <f>BH9-16</f>
        <v>#VALUE!</v>
      </c>
      <c r="BI25" s="75" t="s">
        <v>61</v>
      </c>
      <c r="BJ25" s="77" t="e">
        <f>BJ9-16</f>
        <v>#VALUE!</v>
      </c>
      <c r="BK25" s="77" t="e">
        <f>BK9-16</f>
        <v>#VALUE!</v>
      </c>
      <c r="BL25" s="77" t="e">
        <f>BL9-16</f>
        <v>#VALUE!</v>
      </c>
      <c r="BM25" s="77" t="e">
        <f>BM9-16</f>
        <v>#VALUE!</v>
      </c>
      <c r="BN25" s="141" t="e">
        <f>BN9-16</f>
        <v>#VALUE!</v>
      </c>
      <c r="BO25" s="212" t="s">
        <v>142</v>
      </c>
      <c r="BP25" s="82" t="e">
        <f>BP9-16</f>
        <v>#VALUE!</v>
      </c>
      <c r="BQ25" s="82" t="e">
        <f>BQ9-16</f>
        <v>#VALUE!</v>
      </c>
      <c r="BR25" s="82" t="e">
        <f>BR9-16</f>
        <v>#VALUE!</v>
      </c>
      <c r="BS25" s="82" t="e">
        <f>BS9-16</f>
        <v>#VALUE!</v>
      </c>
      <c r="BT25" s="142" t="e">
        <f>BT9-16</f>
        <v>#VALUE!</v>
      </c>
      <c r="BU25" s="212" t="s">
        <v>142</v>
      </c>
      <c r="BV25" s="82" t="e">
        <f>BV9-16</f>
        <v>#VALUE!</v>
      </c>
      <c r="BW25" s="82" t="e">
        <f>BW9-16</f>
        <v>#VALUE!</v>
      </c>
      <c r="BX25" s="82" t="e">
        <f>BX9-16</f>
        <v>#VALUE!</v>
      </c>
      <c r="BY25" s="82" t="e">
        <f>BY9-16</f>
        <v>#VALUE!</v>
      </c>
      <c r="BZ25" s="142" t="e">
        <f>BZ9-16</f>
        <v>#VALUE!</v>
      </c>
      <c r="CA25" s="192" t="s">
        <v>61</v>
      </c>
      <c r="CB25" s="194" t="e">
        <f>CB9-16</f>
        <v>#VALUE!</v>
      </c>
      <c r="CC25" s="194" t="e">
        <f>CC9-16</f>
        <v>#VALUE!</v>
      </c>
      <c r="CD25" s="194" t="e">
        <f>CD9-16</f>
        <v>#VALUE!</v>
      </c>
      <c r="CE25" s="194" t="e">
        <f>CE9-16</f>
        <v>#VALUE!</v>
      </c>
      <c r="CF25" s="206" t="e">
        <f>CF9-16</f>
        <v>#VALUE!</v>
      </c>
      <c r="CG25" s="192" t="s">
        <v>61</v>
      </c>
      <c r="CH25" s="194" t="e">
        <f>CH9-16</f>
        <v>#VALUE!</v>
      </c>
      <c r="CI25" s="194" t="e">
        <f>CI9-16</f>
        <v>#VALUE!</v>
      </c>
      <c r="CJ25" s="194" t="e">
        <f>CJ9-16</f>
        <v>#VALUE!</v>
      </c>
      <c r="CK25" s="194" t="e">
        <f>CK9-16</f>
        <v>#VALUE!</v>
      </c>
      <c r="CL25" s="206" t="e">
        <f>CL9-16</f>
        <v>#VALUE!</v>
      </c>
    </row>
    <row r="26" spans="2:90" s="174" customFormat="1" ht="15" customHeight="1">
      <c r="B26" s="170"/>
      <c r="C26" s="170"/>
      <c r="D26" s="336"/>
      <c r="E26" s="261" t="s">
        <v>30</v>
      </c>
      <c r="F26" s="268"/>
      <c r="G26" s="53" t="s">
        <v>23</v>
      </c>
      <c r="H26" s="55">
        <f>H12-39</f>
        <v>1721.5</v>
      </c>
      <c r="I26" s="55">
        <f>I13-39</f>
        <v>1144</v>
      </c>
      <c r="J26" s="55">
        <f>J14-39</f>
        <v>855.25</v>
      </c>
      <c r="K26" s="55">
        <f>K15-39</f>
        <v>846.5</v>
      </c>
      <c r="L26" s="137">
        <f>L16-39</f>
        <v>682</v>
      </c>
      <c r="M26" s="53" t="s">
        <v>23</v>
      </c>
      <c r="N26" s="55">
        <f>N12-39</f>
        <v>1725</v>
      </c>
      <c r="O26" s="55">
        <f>O13-39</f>
        <v>1146.3333333333333</v>
      </c>
      <c r="P26" s="55">
        <f>P14-39</f>
        <v>857</v>
      </c>
      <c r="Q26" s="55">
        <f>Q15-39</f>
        <v>850</v>
      </c>
      <c r="R26" s="137">
        <f>R16-39</f>
        <v>683.4</v>
      </c>
      <c r="S26" s="59" t="s">
        <v>54</v>
      </c>
      <c r="T26" s="102">
        <f>T12-48</f>
        <v>1714.5</v>
      </c>
      <c r="U26" s="102">
        <f>U13-48</f>
        <v>1137.6666666666667</v>
      </c>
      <c r="V26" s="102">
        <f>V14-48</f>
        <v>849.25</v>
      </c>
      <c r="W26" s="102">
        <f>W15-48</f>
        <v>839.5</v>
      </c>
      <c r="X26" s="138">
        <f>X16-48</f>
        <v>676.2</v>
      </c>
      <c r="Y26" s="59" t="s">
        <v>54</v>
      </c>
      <c r="Z26" s="102">
        <f>Z12-48</f>
        <v>1718</v>
      </c>
      <c r="AA26" s="102">
        <f>AA13-48</f>
        <v>1140</v>
      </c>
      <c r="AB26" s="102">
        <f>AB14-48</f>
        <v>851</v>
      </c>
      <c r="AC26" s="102">
        <f>AC15-48</f>
        <v>843</v>
      </c>
      <c r="AD26" s="138">
        <f>AD16-48</f>
        <v>677.6</v>
      </c>
      <c r="AE26" s="63" t="s">
        <v>76</v>
      </c>
      <c r="AF26" s="65">
        <f>AF$12-63</f>
        <v>1703.5</v>
      </c>
      <c r="AG26" s="65">
        <f>AG$13-63</f>
        <v>1128</v>
      </c>
      <c r="AH26" s="65">
        <f>AH$14-63</f>
        <v>840.25</v>
      </c>
      <c r="AI26" s="65">
        <f>AI$15-63</f>
        <v>828.5</v>
      </c>
      <c r="AJ26" s="139">
        <f>AJ$16-63</f>
        <v>667.6</v>
      </c>
      <c r="AK26" s="63" t="s">
        <v>76</v>
      </c>
      <c r="AL26" s="65">
        <f>AL$12-63</f>
        <v>1707</v>
      </c>
      <c r="AM26" s="65">
        <f>AM$13-63</f>
        <v>1130.3333333333333</v>
      </c>
      <c r="AN26" s="65">
        <f>AN$14-63</f>
        <v>842</v>
      </c>
      <c r="AO26" s="65">
        <f>AO$15-63</f>
        <v>832</v>
      </c>
      <c r="AP26" s="139">
        <f>AP$16-63</f>
        <v>669</v>
      </c>
      <c r="AQ26" s="69" t="s">
        <v>23</v>
      </c>
      <c r="AR26" s="71">
        <f>AR12-39</f>
        <v>1725</v>
      </c>
      <c r="AS26" s="71">
        <f>AS13-39</f>
        <v>1148.6666666666667</v>
      </c>
      <c r="AT26" s="71">
        <f>AT14-39</f>
        <v>860.5</v>
      </c>
      <c r="AU26" s="71">
        <f>AU15-39</f>
        <v>850</v>
      </c>
      <c r="AV26" s="140">
        <f>AV16-39</f>
        <v>687.6</v>
      </c>
      <c r="AW26" s="69" t="s">
        <v>23</v>
      </c>
      <c r="AX26" s="71">
        <f>AX12-39</f>
        <v>1728.5</v>
      </c>
      <c r="AY26" s="71">
        <f>AY13-39</f>
        <v>1151</v>
      </c>
      <c r="AZ26" s="71">
        <f>AZ14-39</f>
        <v>862.25</v>
      </c>
      <c r="BA26" s="71">
        <f>BA15-39</f>
        <v>853.5</v>
      </c>
      <c r="BB26" s="140">
        <f>BB16-39</f>
        <v>689</v>
      </c>
      <c r="BC26" s="75" t="s">
        <v>23</v>
      </c>
      <c r="BD26" s="77">
        <f>BD12-39</f>
        <v>1727.5</v>
      </c>
      <c r="BE26" s="77">
        <f>BE13-39</f>
        <v>1152</v>
      </c>
      <c r="BF26" s="77">
        <f>BF14-39</f>
        <v>864.25</v>
      </c>
      <c r="BG26" s="77">
        <f>BG15-39</f>
        <v>852.5</v>
      </c>
      <c r="BH26" s="141">
        <f>BH16-39</f>
        <v>691.6</v>
      </c>
      <c r="BI26" s="75" t="s">
        <v>23</v>
      </c>
      <c r="BJ26" s="77">
        <f>BJ12-39</f>
        <v>1731</v>
      </c>
      <c r="BK26" s="77">
        <f>BK13-39</f>
        <v>1154.3333333333333</v>
      </c>
      <c r="BL26" s="77">
        <f>BL14-39</f>
        <v>866</v>
      </c>
      <c r="BM26" s="77">
        <f>BM15-39</f>
        <v>856</v>
      </c>
      <c r="BN26" s="141">
        <f>BN16-39</f>
        <v>693</v>
      </c>
      <c r="BO26" s="212" t="s">
        <v>138</v>
      </c>
      <c r="BP26" s="82">
        <f>BP$12-35</f>
        <v>1724.5</v>
      </c>
      <c r="BQ26" s="82">
        <f>BQ$13-35</f>
        <v>1146.6666666666667</v>
      </c>
      <c r="BR26" s="82">
        <f>BR$14-35</f>
        <v>857.75</v>
      </c>
      <c r="BS26" s="82">
        <f>BS$15-35</f>
        <v>849.5</v>
      </c>
      <c r="BT26" s="142">
        <f>BT$16-35</f>
        <v>684.4</v>
      </c>
      <c r="BU26" s="212" t="s">
        <v>138</v>
      </c>
      <c r="BV26" s="82">
        <f>BV$12-35</f>
        <v>1728</v>
      </c>
      <c r="BW26" s="82">
        <f>BW$13-35</f>
        <v>1149</v>
      </c>
      <c r="BX26" s="82">
        <f>BX$14-35</f>
        <v>859.5</v>
      </c>
      <c r="BY26" s="82">
        <f>BY$15-35</f>
        <v>853</v>
      </c>
      <c r="BZ26" s="142">
        <f>BZ$16-35</f>
        <v>685.8</v>
      </c>
      <c r="CA26" s="192" t="s">
        <v>123</v>
      </c>
      <c r="CB26" s="194">
        <f>CB$12-59</f>
        <v>1706.5</v>
      </c>
      <c r="CC26" s="194">
        <f>CC$13-59</f>
        <v>1130.6666666666667</v>
      </c>
      <c r="CD26" s="194">
        <f>CD$14-59</f>
        <v>842.75</v>
      </c>
      <c r="CE26" s="194">
        <f>CE$15-59</f>
        <v>831.5</v>
      </c>
      <c r="CF26" s="206">
        <f>CF$16-59</f>
        <v>670</v>
      </c>
      <c r="CG26" s="192" t="s">
        <v>123</v>
      </c>
      <c r="CH26" s="194">
        <f>CH$12-59</f>
        <v>1710</v>
      </c>
      <c r="CI26" s="194">
        <f>CI$13-59</f>
        <v>1133</v>
      </c>
      <c r="CJ26" s="194">
        <f>CJ$14-59</f>
        <v>844.5</v>
      </c>
      <c r="CK26" s="194">
        <f>CK$15-59</f>
        <v>835</v>
      </c>
      <c r="CL26" s="206">
        <f>CL$16-59</f>
        <v>671.4</v>
      </c>
    </row>
    <row r="27" spans="2:90" s="174" customFormat="1" ht="15">
      <c r="B27" s="170"/>
      <c r="C27" s="170"/>
      <c r="D27" s="336"/>
      <c r="E27" s="261"/>
      <c r="F27" s="268"/>
      <c r="G27" s="53" t="s">
        <v>62</v>
      </c>
      <c r="H27" s="55" t="e">
        <f>H11-51</f>
        <v>#VALUE!</v>
      </c>
      <c r="I27" s="55" t="e">
        <f>I11-51</f>
        <v>#VALUE!</v>
      </c>
      <c r="J27" s="55" t="e">
        <f>J11-51</f>
        <v>#VALUE!</v>
      </c>
      <c r="K27" s="55" t="e">
        <f>K11-51</f>
        <v>#VALUE!</v>
      </c>
      <c r="L27" s="137" t="e">
        <f>L11-51</f>
        <v>#VALUE!</v>
      </c>
      <c r="M27" s="53" t="s">
        <v>62</v>
      </c>
      <c r="N27" s="55" t="e">
        <f>N11-51</f>
        <v>#VALUE!</v>
      </c>
      <c r="O27" s="55" t="e">
        <f>O11-51</f>
        <v>#VALUE!</v>
      </c>
      <c r="P27" s="55" t="e">
        <f>P11-51</f>
        <v>#VALUE!</v>
      </c>
      <c r="Q27" s="55" t="e">
        <f>Q11-51</f>
        <v>#VALUE!</v>
      </c>
      <c r="R27" s="137" t="e">
        <f>R11-51</f>
        <v>#VALUE!</v>
      </c>
      <c r="S27" s="59" t="s">
        <v>62</v>
      </c>
      <c r="T27" s="102" t="e">
        <f>T11-51</f>
        <v>#VALUE!</v>
      </c>
      <c r="U27" s="102" t="e">
        <f>U11-51</f>
        <v>#VALUE!</v>
      </c>
      <c r="V27" s="102" t="e">
        <f>V11-51</f>
        <v>#VALUE!</v>
      </c>
      <c r="W27" s="102" t="e">
        <f>W11-51</f>
        <v>#VALUE!</v>
      </c>
      <c r="X27" s="138" t="e">
        <f>X11-51</f>
        <v>#VALUE!</v>
      </c>
      <c r="Y27" s="59" t="s">
        <v>62</v>
      </c>
      <c r="Z27" s="102" t="e">
        <f>Z11-51</f>
        <v>#VALUE!</v>
      </c>
      <c r="AA27" s="102" t="e">
        <f>AA11-51</f>
        <v>#VALUE!</v>
      </c>
      <c r="AB27" s="102" t="e">
        <f>AB11-51</f>
        <v>#VALUE!</v>
      </c>
      <c r="AC27" s="102" t="e">
        <f>AC11-51</f>
        <v>#VALUE!</v>
      </c>
      <c r="AD27" s="138" t="e">
        <f>AD11-51</f>
        <v>#VALUE!</v>
      </c>
      <c r="AE27" s="63" t="s">
        <v>62</v>
      </c>
      <c r="AF27" s="65" t="e">
        <f>AF11-51</f>
        <v>#VALUE!</v>
      </c>
      <c r="AG27" s="65" t="e">
        <f>AG11-51</f>
        <v>#VALUE!</v>
      </c>
      <c r="AH27" s="65" t="e">
        <f>AH11-51</f>
        <v>#VALUE!</v>
      </c>
      <c r="AI27" s="65" t="e">
        <f>AI11-51</f>
        <v>#VALUE!</v>
      </c>
      <c r="AJ27" s="139" t="e">
        <f>AJ11-51</f>
        <v>#VALUE!</v>
      </c>
      <c r="AK27" s="63" t="s">
        <v>62</v>
      </c>
      <c r="AL27" s="65" t="e">
        <f>AL11-51</f>
        <v>#VALUE!</v>
      </c>
      <c r="AM27" s="65" t="e">
        <f>AM11-51</f>
        <v>#VALUE!</v>
      </c>
      <c r="AN27" s="65" t="e">
        <f>AN11-51</f>
        <v>#VALUE!</v>
      </c>
      <c r="AO27" s="65" t="e">
        <f>AO11-51</f>
        <v>#VALUE!</v>
      </c>
      <c r="AP27" s="139" t="e">
        <f>AP11-51</f>
        <v>#VALUE!</v>
      </c>
      <c r="AQ27" s="69" t="s">
        <v>62</v>
      </c>
      <c r="AR27" s="71" t="e">
        <f>AR11-51</f>
        <v>#VALUE!</v>
      </c>
      <c r="AS27" s="71" t="e">
        <f>AS11-51</f>
        <v>#VALUE!</v>
      </c>
      <c r="AT27" s="71" t="e">
        <f>AT11-51</f>
        <v>#VALUE!</v>
      </c>
      <c r="AU27" s="71" t="e">
        <f>AU11-51</f>
        <v>#VALUE!</v>
      </c>
      <c r="AV27" s="140" t="e">
        <f>AV11-51</f>
        <v>#VALUE!</v>
      </c>
      <c r="AW27" s="69" t="s">
        <v>62</v>
      </c>
      <c r="AX27" s="71" t="e">
        <f>AX11-51</f>
        <v>#VALUE!</v>
      </c>
      <c r="AY27" s="71" t="e">
        <f>AY11-51</f>
        <v>#VALUE!</v>
      </c>
      <c r="AZ27" s="71" t="e">
        <f>AZ11-51</f>
        <v>#VALUE!</v>
      </c>
      <c r="BA27" s="71" t="e">
        <f>BA11-51</f>
        <v>#VALUE!</v>
      </c>
      <c r="BB27" s="140" t="e">
        <f>BB11-51</f>
        <v>#VALUE!</v>
      </c>
      <c r="BC27" s="75" t="s">
        <v>62</v>
      </c>
      <c r="BD27" s="77" t="e">
        <f>BD11-51</f>
        <v>#VALUE!</v>
      </c>
      <c r="BE27" s="77" t="e">
        <f>BE11-51</f>
        <v>#VALUE!</v>
      </c>
      <c r="BF27" s="77" t="e">
        <f>BF11-51</f>
        <v>#VALUE!</v>
      </c>
      <c r="BG27" s="77" t="e">
        <f>BG11-51</f>
        <v>#VALUE!</v>
      </c>
      <c r="BH27" s="141" t="e">
        <f>BH11-51</f>
        <v>#VALUE!</v>
      </c>
      <c r="BI27" s="75" t="s">
        <v>62</v>
      </c>
      <c r="BJ27" s="77" t="e">
        <f>BJ11-51</f>
        <v>#VALUE!</v>
      </c>
      <c r="BK27" s="77" t="e">
        <f>BK11-51</f>
        <v>#VALUE!</v>
      </c>
      <c r="BL27" s="77" t="e">
        <f>BL11-51</f>
        <v>#VALUE!</v>
      </c>
      <c r="BM27" s="77" t="e">
        <f>BM11-51</f>
        <v>#VALUE!</v>
      </c>
      <c r="BN27" s="141" t="e">
        <f>BN11-51</f>
        <v>#VALUE!</v>
      </c>
      <c r="BO27" s="212" t="s">
        <v>143</v>
      </c>
      <c r="BP27" s="82" t="e">
        <f>BP11-51</f>
        <v>#VALUE!</v>
      </c>
      <c r="BQ27" s="82" t="e">
        <f>BQ11-51</f>
        <v>#VALUE!</v>
      </c>
      <c r="BR27" s="82" t="e">
        <f>BR11-51</f>
        <v>#VALUE!</v>
      </c>
      <c r="BS27" s="82" t="e">
        <f>BS11-51</f>
        <v>#VALUE!</v>
      </c>
      <c r="BT27" s="142" t="e">
        <f>BT11-51</f>
        <v>#VALUE!</v>
      </c>
      <c r="BU27" s="212" t="s">
        <v>143</v>
      </c>
      <c r="BV27" s="82" t="e">
        <f>BV11-51</f>
        <v>#VALUE!</v>
      </c>
      <c r="BW27" s="82" t="e">
        <f>BW11-51</f>
        <v>#VALUE!</v>
      </c>
      <c r="BX27" s="82" t="e">
        <f>BX11-51</f>
        <v>#VALUE!</v>
      </c>
      <c r="BY27" s="82" t="e">
        <f>BY11-51</f>
        <v>#VALUE!</v>
      </c>
      <c r="BZ27" s="142" t="e">
        <f>BZ11-51</f>
        <v>#VALUE!</v>
      </c>
      <c r="CA27" s="192" t="s">
        <v>62</v>
      </c>
      <c r="CB27" s="194" t="e">
        <f>CB11-51</f>
        <v>#VALUE!</v>
      </c>
      <c r="CC27" s="194" t="e">
        <f>CC11-51</f>
        <v>#VALUE!</v>
      </c>
      <c r="CD27" s="194" t="e">
        <f>CD11-51</f>
        <v>#VALUE!</v>
      </c>
      <c r="CE27" s="194" t="e">
        <f>CE11-51</f>
        <v>#VALUE!</v>
      </c>
      <c r="CF27" s="206" t="e">
        <f>CF11-51</f>
        <v>#VALUE!</v>
      </c>
      <c r="CG27" s="192" t="s">
        <v>62</v>
      </c>
      <c r="CH27" s="194" t="e">
        <f>CH11-51</f>
        <v>#VALUE!</v>
      </c>
      <c r="CI27" s="194" t="e">
        <f>CI11-51</f>
        <v>#VALUE!</v>
      </c>
      <c r="CJ27" s="194" t="e">
        <f>CJ11-51</f>
        <v>#VALUE!</v>
      </c>
      <c r="CK27" s="194" t="e">
        <f>CK11-51</f>
        <v>#VALUE!</v>
      </c>
      <c r="CL27" s="206" t="e">
        <f>CL11-51</f>
        <v>#VALUE!</v>
      </c>
    </row>
    <row r="28" spans="2:90" s="174" customFormat="1" ht="15" customHeight="1">
      <c r="B28" s="170"/>
      <c r="C28" s="170"/>
      <c r="D28" s="336"/>
      <c r="E28" s="339" t="s">
        <v>31</v>
      </c>
      <c r="F28" s="340"/>
      <c r="G28" s="53" t="s">
        <v>22</v>
      </c>
      <c r="H28" s="55">
        <f>H12-41</f>
        <v>1719.5</v>
      </c>
      <c r="I28" s="55">
        <f>I13-41</f>
        <v>1142</v>
      </c>
      <c r="J28" s="55">
        <f>J14-41</f>
        <v>853.25</v>
      </c>
      <c r="K28" s="55">
        <f>K15-41</f>
        <v>844.5</v>
      </c>
      <c r="L28" s="137">
        <f>L16-41</f>
        <v>680</v>
      </c>
      <c r="M28" s="53" t="s">
        <v>22</v>
      </c>
      <c r="N28" s="55">
        <f>N12-41</f>
        <v>1723</v>
      </c>
      <c r="O28" s="55">
        <f>O13-41</f>
        <v>1144.3333333333333</v>
      </c>
      <c r="P28" s="55">
        <f>P14-41</f>
        <v>855</v>
      </c>
      <c r="Q28" s="55">
        <f>Q15-41</f>
        <v>848</v>
      </c>
      <c r="R28" s="137">
        <f>R16-41</f>
        <v>681.4</v>
      </c>
      <c r="S28" s="59" t="s">
        <v>55</v>
      </c>
      <c r="T28" s="102">
        <f>T12-50</f>
        <v>1712.5</v>
      </c>
      <c r="U28" s="102">
        <f>U13-41</f>
        <v>1144.6666666666667</v>
      </c>
      <c r="V28" s="102">
        <f>V14-41</f>
        <v>856.25</v>
      </c>
      <c r="W28" s="102">
        <f>W15-41</f>
        <v>846.5</v>
      </c>
      <c r="X28" s="138">
        <f>X16-41</f>
        <v>683.2</v>
      </c>
      <c r="Y28" s="59" t="s">
        <v>55</v>
      </c>
      <c r="Z28" s="102">
        <f>Z12-50</f>
        <v>1716</v>
      </c>
      <c r="AA28" s="102">
        <f>AA13-41</f>
        <v>1147</v>
      </c>
      <c r="AB28" s="102">
        <f>AB14-41</f>
        <v>858</v>
      </c>
      <c r="AC28" s="102">
        <f>AC15-41</f>
        <v>850</v>
      </c>
      <c r="AD28" s="138">
        <f>AD16-41</f>
        <v>684.6</v>
      </c>
      <c r="AE28" s="63" t="s">
        <v>77</v>
      </c>
      <c r="AF28" s="65">
        <f>AF$12-65</f>
        <v>1701.5</v>
      </c>
      <c r="AG28" s="65">
        <f>AG$13-65</f>
        <v>1126</v>
      </c>
      <c r="AH28" s="65">
        <f>AH$14-65</f>
        <v>838.25</v>
      </c>
      <c r="AI28" s="65">
        <f>AI$15-65</f>
        <v>826.5</v>
      </c>
      <c r="AJ28" s="139">
        <f>AJ$16-65</f>
        <v>665.6</v>
      </c>
      <c r="AK28" s="63" t="s">
        <v>77</v>
      </c>
      <c r="AL28" s="65">
        <f>AL$12-65</f>
        <v>1705</v>
      </c>
      <c r="AM28" s="65">
        <f>AM$13-65</f>
        <v>1128.3333333333333</v>
      </c>
      <c r="AN28" s="65">
        <f>AN$14-65</f>
        <v>840</v>
      </c>
      <c r="AO28" s="65">
        <f>AO$15-65</f>
        <v>830</v>
      </c>
      <c r="AP28" s="139">
        <f>AP$16-65</f>
        <v>667</v>
      </c>
      <c r="AQ28" s="69" t="s">
        <v>22</v>
      </c>
      <c r="AR28" s="71">
        <f>AR12-41</f>
        <v>1723</v>
      </c>
      <c r="AS28" s="71">
        <f>AS13-41</f>
        <v>1146.6666666666667</v>
      </c>
      <c r="AT28" s="71">
        <f>AT14-41</f>
        <v>858.5</v>
      </c>
      <c r="AU28" s="71">
        <f>AU15-41</f>
        <v>848</v>
      </c>
      <c r="AV28" s="140">
        <f>AV16-41</f>
        <v>685.6</v>
      </c>
      <c r="AW28" s="69" t="s">
        <v>22</v>
      </c>
      <c r="AX28" s="71">
        <f>AX12-41</f>
        <v>1726.5</v>
      </c>
      <c r="AY28" s="71">
        <f>AY13-41</f>
        <v>1149</v>
      </c>
      <c r="AZ28" s="71">
        <f>AZ14-41</f>
        <v>860.25</v>
      </c>
      <c r="BA28" s="71">
        <f>BA15-41</f>
        <v>851.5</v>
      </c>
      <c r="BB28" s="140">
        <f>BB16-41</f>
        <v>687</v>
      </c>
      <c r="BC28" s="75" t="s">
        <v>22</v>
      </c>
      <c r="BD28" s="77">
        <f>BD12-41</f>
        <v>1725.5</v>
      </c>
      <c r="BE28" s="77">
        <f>BE13-41</f>
        <v>1150</v>
      </c>
      <c r="BF28" s="77">
        <f>BF14-41</f>
        <v>862.25</v>
      </c>
      <c r="BG28" s="77">
        <f>BG15-41</f>
        <v>850.5</v>
      </c>
      <c r="BH28" s="141">
        <f>BH16-41</f>
        <v>689.6</v>
      </c>
      <c r="BI28" s="75" t="s">
        <v>22</v>
      </c>
      <c r="BJ28" s="77">
        <f>BJ12-41</f>
        <v>1729</v>
      </c>
      <c r="BK28" s="77">
        <f>BK13-41</f>
        <v>1152.3333333333333</v>
      </c>
      <c r="BL28" s="77">
        <f>BL14-41</f>
        <v>864</v>
      </c>
      <c r="BM28" s="77">
        <f>BM15-41</f>
        <v>854</v>
      </c>
      <c r="BN28" s="141">
        <f>BN16-41</f>
        <v>691</v>
      </c>
      <c r="BO28" s="212" t="s">
        <v>140</v>
      </c>
      <c r="BP28" s="82">
        <f>BP$12-37</f>
        <v>1722.5</v>
      </c>
      <c r="BQ28" s="82">
        <f>BQ$13-37</f>
        <v>1144.6666666666667</v>
      </c>
      <c r="BR28" s="82">
        <f>BR$14-37</f>
        <v>855.75</v>
      </c>
      <c r="BS28" s="82">
        <f>BS$15-37</f>
        <v>847.5</v>
      </c>
      <c r="BT28" s="142">
        <f>BT$16-37</f>
        <v>682.4</v>
      </c>
      <c r="BU28" s="212" t="s">
        <v>140</v>
      </c>
      <c r="BV28" s="82">
        <f>BV$12-37</f>
        <v>1726</v>
      </c>
      <c r="BW28" s="82">
        <f>BW$13-37</f>
        <v>1147</v>
      </c>
      <c r="BX28" s="82">
        <f>BX$14-37</f>
        <v>857.5</v>
      </c>
      <c r="BY28" s="82">
        <f>BY$15-37</f>
        <v>851</v>
      </c>
      <c r="BZ28" s="142">
        <f>BZ$16-37</f>
        <v>683.8</v>
      </c>
      <c r="CA28" s="192" t="s">
        <v>124</v>
      </c>
      <c r="CB28" s="194">
        <f>CB$12-61</f>
        <v>1704.5</v>
      </c>
      <c r="CC28" s="194">
        <f>CC$13-61</f>
        <v>1128.6666666666667</v>
      </c>
      <c r="CD28" s="194">
        <f>CD$14-61</f>
        <v>840.75</v>
      </c>
      <c r="CE28" s="194">
        <f>CE$15-61</f>
        <v>829.5</v>
      </c>
      <c r="CF28" s="206">
        <f>CF$16-61</f>
        <v>668</v>
      </c>
      <c r="CG28" s="192" t="s">
        <v>124</v>
      </c>
      <c r="CH28" s="194">
        <f>CH$12-61</f>
        <v>1708</v>
      </c>
      <c r="CI28" s="194">
        <f>CI$13-61</f>
        <v>1131</v>
      </c>
      <c r="CJ28" s="194">
        <f>CJ$14-61</f>
        <v>842.5</v>
      </c>
      <c r="CK28" s="194">
        <f>CK$15-61</f>
        <v>833</v>
      </c>
      <c r="CL28" s="206">
        <f>CL$16-61</f>
        <v>669.4</v>
      </c>
    </row>
    <row r="29" spans="2:90" s="174" customFormat="1" ht="15">
      <c r="B29" s="170"/>
      <c r="C29" s="170"/>
      <c r="D29" s="336"/>
      <c r="E29" s="341"/>
      <c r="F29" s="342"/>
      <c r="G29" s="53" t="s">
        <v>63</v>
      </c>
      <c r="H29" s="55" t="e">
        <f>H9-18</f>
        <v>#VALUE!</v>
      </c>
      <c r="I29" s="55" t="e">
        <f>I9-18</f>
        <v>#VALUE!</v>
      </c>
      <c r="J29" s="55" t="e">
        <f>J9-18</f>
        <v>#VALUE!</v>
      </c>
      <c r="K29" s="55" t="e">
        <f>K9-18</f>
        <v>#VALUE!</v>
      </c>
      <c r="L29" s="137" t="e">
        <f>L9-18</f>
        <v>#VALUE!</v>
      </c>
      <c r="M29" s="53" t="s">
        <v>63</v>
      </c>
      <c r="N29" s="55" t="e">
        <f>N9-18</f>
        <v>#VALUE!</v>
      </c>
      <c r="O29" s="55" t="e">
        <f>O9-18</f>
        <v>#VALUE!</v>
      </c>
      <c r="P29" s="55" t="e">
        <f>P9-18</f>
        <v>#VALUE!</v>
      </c>
      <c r="Q29" s="55" t="e">
        <f>Q9-18</f>
        <v>#VALUE!</v>
      </c>
      <c r="R29" s="137" t="e">
        <f>R9-18</f>
        <v>#VALUE!</v>
      </c>
      <c r="S29" s="59" t="s">
        <v>63</v>
      </c>
      <c r="T29" s="102" t="e">
        <f>T9-18</f>
        <v>#VALUE!</v>
      </c>
      <c r="U29" s="102" t="e">
        <f>U9-18</f>
        <v>#VALUE!</v>
      </c>
      <c r="V29" s="102" t="e">
        <f>V9-18</f>
        <v>#VALUE!</v>
      </c>
      <c r="W29" s="102" t="e">
        <f>W9-18</f>
        <v>#VALUE!</v>
      </c>
      <c r="X29" s="138" t="e">
        <f>X9-18</f>
        <v>#VALUE!</v>
      </c>
      <c r="Y29" s="59" t="s">
        <v>63</v>
      </c>
      <c r="Z29" s="102" t="e">
        <f>Z9-18</f>
        <v>#VALUE!</v>
      </c>
      <c r="AA29" s="102" t="e">
        <f>AA9-18</f>
        <v>#VALUE!</v>
      </c>
      <c r="AB29" s="102" t="e">
        <f>AB9-18</f>
        <v>#VALUE!</v>
      </c>
      <c r="AC29" s="102" t="e">
        <f>AC9-18</f>
        <v>#VALUE!</v>
      </c>
      <c r="AD29" s="138" t="e">
        <f>AD9-18</f>
        <v>#VALUE!</v>
      </c>
      <c r="AE29" s="63" t="s">
        <v>63</v>
      </c>
      <c r="AF29" s="65" t="e">
        <f>AF9-18</f>
        <v>#VALUE!</v>
      </c>
      <c r="AG29" s="65" t="e">
        <f>AG9-18</f>
        <v>#VALUE!</v>
      </c>
      <c r="AH29" s="65" t="e">
        <f>AH9-18</f>
        <v>#VALUE!</v>
      </c>
      <c r="AI29" s="65" t="e">
        <f>AI9-18</f>
        <v>#VALUE!</v>
      </c>
      <c r="AJ29" s="139" t="e">
        <f>AJ9-18</f>
        <v>#VALUE!</v>
      </c>
      <c r="AK29" s="63" t="s">
        <v>63</v>
      </c>
      <c r="AL29" s="65" t="e">
        <f>AL9-18</f>
        <v>#VALUE!</v>
      </c>
      <c r="AM29" s="65" t="e">
        <f>AM9-18</f>
        <v>#VALUE!</v>
      </c>
      <c r="AN29" s="65" t="e">
        <f>AN9-18</f>
        <v>#VALUE!</v>
      </c>
      <c r="AO29" s="65" t="e">
        <f>AO9-18</f>
        <v>#VALUE!</v>
      </c>
      <c r="AP29" s="139" t="e">
        <f>AP9-18</f>
        <v>#VALUE!</v>
      </c>
      <c r="AQ29" s="69" t="s">
        <v>63</v>
      </c>
      <c r="AR29" s="71" t="e">
        <f>AR9-18</f>
        <v>#VALUE!</v>
      </c>
      <c r="AS29" s="71" t="e">
        <f>AS9-18</f>
        <v>#VALUE!</v>
      </c>
      <c r="AT29" s="71" t="e">
        <f>AT9-18</f>
        <v>#VALUE!</v>
      </c>
      <c r="AU29" s="71" t="e">
        <f>AU9-18</f>
        <v>#VALUE!</v>
      </c>
      <c r="AV29" s="140" t="e">
        <f>AV9-18</f>
        <v>#VALUE!</v>
      </c>
      <c r="AW29" s="69" t="s">
        <v>63</v>
      </c>
      <c r="AX29" s="71" t="e">
        <f>AX9-18</f>
        <v>#VALUE!</v>
      </c>
      <c r="AY29" s="71" t="e">
        <f>AY9-18</f>
        <v>#VALUE!</v>
      </c>
      <c r="AZ29" s="71" t="e">
        <f>AZ9-18</f>
        <v>#VALUE!</v>
      </c>
      <c r="BA29" s="71" t="e">
        <f>BA9-18</f>
        <v>#VALUE!</v>
      </c>
      <c r="BB29" s="140" t="e">
        <f>BB9-18</f>
        <v>#VALUE!</v>
      </c>
      <c r="BC29" s="75" t="s">
        <v>63</v>
      </c>
      <c r="BD29" s="77" t="e">
        <f>BD9-18</f>
        <v>#VALUE!</v>
      </c>
      <c r="BE29" s="77" t="e">
        <f>BE9-18</f>
        <v>#VALUE!</v>
      </c>
      <c r="BF29" s="77" t="e">
        <f>BF9-18</f>
        <v>#VALUE!</v>
      </c>
      <c r="BG29" s="77" t="e">
        <f>BG9-18</f>
        <v>#VALUE!</v>
      </c>
      <c r="BH29" s="141" t="e">
        <f>BH9-18</f>
        <v>#VALUE!</v>
      </c>
      <c r="BI29" s="75" t="s">
        <v>63</v>
      </c>
      <c r="BJ29" s="77" t="e">
        <f>BJ9-18</f>
        <v>#VALUE!</v>
      </c>
      <c r="BK29" s="77" t="e">
        <f>BK9-18</f>
        <v>#VALUE!</v>
      </c>
      <c r="BL29" s="77" t="e">
        <f>BL9-18</f>
        <v>#VALUE!</v>
      </c>
      <c r="BM29" s="77" t="e">
        <f>BM9-18</f>
        <v>#VALUE!</v>
      </c>
      <c r="BN29" s="141" t="e">
        <f>BN9-18</f>
        <v>#VALUE!</v>
      </c>
      <c r="BO29" s="212" t="s">
        <v>144</v>
      </c>
      <c r="BP29" s="82" t="e">
        <f>BP9-18</f>
        <v>#VALUE!</v>
      </c>
      <c r="BQ29" s="82" t="e">
        <f>BQ9-18</f>
        <v>#VALUE!</v>
      </c>
      <c r="BR29" s="82" t="e">
        <f>BR9-18</f>
        <v>#VALUE!</v>
      </c>
      <c r="BS29" s="82" t="e">
        <f>BS9-18</f>
        <v>#VALUE!</v>
      </c>
      <c r="BT29" s="142" t="e">
        <f>BT9-18</f>
        <v>#VALUE!</v>
      </c>
      <c r="BU29" s="212" t="s">
        <v>144</v>
      </c>
      <c r="BV29" s="82" t="e">
        <f>BV9-18</f>
        <v>#VALUE!</v>
      </c>
      <c r="BW29" s="82" t="e">
        <f>BW9-18</f>
        <v>#VALUE!</v>
      </c>
      <c r="BX29" s="82" t="e">
        <f>BX9-18</f>
        <v>#VALUE!</v>
      </c>
      <c r="BY29" s="82" t="e">
        <f>BY9-18</f>
        <v>#VALUE!</v>
      </c>
      <c r="BZ29" s="142" t="e">
        <f>BZ9-18</f>
        <v>#VALUE!</v>
      </c>
      <c r="CA29" s="192" t="s">
        <v>63</v>
      </c>
      <c r="CB29" s="194" t="e">
        <f>CB9-18</f>
        <v>#VALUE!</v>
      </c>
      <c r="CC29" s="194" t="e">
        <f>CC9-18</f>
        <v>#VALUE!</v>
      </c>
      <c r="CD29" s="194" t="e">
        <f>CD9-18</f>
        <v>#VALUE!</v>
      </c>
      <c r="CE29" s="194" t="e">
        <f>CE9-18</f>
        <v>#VALUE!</v>
      </c>
      <c r="CF29" s="206" t="e">
        <f>CF9-18</f>
        <v>#VALUE!</v>
      </c>
      <c r="CG29" s="192" t="s">
        <v>63</v>
      </c>
      <c r="CH29" s="194" t="e">
        <f>CH9-18</f>
        <v>#VALUE!</v>
      </c>
      <c r="CI29" s="194" t="e">
        <f>CI9-18</f>
        <v>#VALUE!</v>
      </c>
      <c r="CJ29" s="194" t="e">
        <f>CJ9-18</f>
        <v>#VALUE!</v>
      </c>
      <c r="CK29" s="194" t="e">
        <f>CK9-18</f>
        <v>#VALUE!</v>
      </c>
      <c r="CL29" s="206" t="e">
        <f>CL9-18</f>
        <v>#VALUE!</v>
      </c>
    </row>
    <row r="30" spans="2:90" s="174" customFormat="1" ht="15">
      <c r="B30" s="170"/>
      <c r="C30" s="170"/>
      <c r="D30" s="336"/>
      <c r="E30" s="261" t="s">
        <v>32</v>
      </c>
      <c r="F30" s="268"/>
      <c r="G30" s="53" t="s">
        <v>17</v>
      </c>
      <c r="H30" s="55">
        <f>H12-41</f>
        <v>1719.5</v>
      </c>
      <c r="I30" s="55">
        <f>I13-41</f>
        <v>1142</v>
      </c>
      <c r="J30" s="55">
        <f>J14-41</f>
        <v>853.25</v>
      </c>
      <c r="K30" s="55">
        <f>K15-41</f>
        <v>844.5</v>
      </c>
      <c r="L30" s="137">
        <f>L16-41</f>
        <v>680</v>
      </c>
      <c r="M30" s="53" t="s">
        <v>17</v>
      </c>
      <c r="N30" s="55">
        <f>N12-41</f>
        <v>1723</v>
      </c>
      <c r="O30" s="55">
        <f>O13-41</f>
        <v>1144.3333333333333</v>
      </c>
      <c r="P30" s="55">
        <f>P14-41</f>
        <v>855</v>
      </c>
      <c r="Q30" s="55">
        <f>Q15-41</f>
        <v>848</v>
      </c>
      <c r="R30" s="137">
        <f>R16-41</f>
        <v>681.4</v>
      </c>
      <c r="S30" s="59" t="s">
        <v>55</v>
      </c>
      <c r="T30" s="102">
        <f>T12-50</f>
        <v>1712.5</v>
      </c>
      <c r="U30" s="102">
        <f>U13-41</f>
        <v>1144.6666666666667</v>
      </c>
      <c r="V30" s="102">
        <f>V14-41</f>
        <v>856.25</v>
      </c>
      <c r="W30" s="102">
        <f>W15-41</f>
        <v>846.5</v>
      </c>
      <c r="X30" s="138">
        <f>X16-41</f>
        <v>683.2</v>
      </c>
      <c r="Y30" s="59" t="s">
        <v>55</v>
      </c>
      <c r="Z30" s="102">
        <f>Z12-50</f>
        <v>1716</v>
      </c>
      <c r="AA30" s="102">
        <f>AA13-41</f>
        <v>1147</v>
      </c>
      <c r="AB30" s="102">
        <f>AB14-41</f>
        <v>858</v>
      </c>
      <c r="AC30" s="102">
        <f>AC15-41</f>
        <v>850</v>
      </c>
      <c r="AD30" s="138">
        <f>AD16-41</f>
        <v>684.6</v>
      </c>
      <c r="AE30" s="63" t="s">
        <v>77</v>
      </c>
      <c r="AF30" s="65">
        <f>AF$12-65</f>
        <v>1701.5</v>
      </c>
      <c r="AG30" s="65">
        <f>AG$13-65</f>
        <v>1126</v>
      </c>
      <c r="AH30" s="65">
        <f>AH$14-65</f>
        <v>838.25</v>
      </c>
      <c r="AI30" s="65">
        <f>AI$15-65</f>
        <v>826.5</v>
      </c>
      <c r="AJ30" s="139">
        <f>AJ$16-65</f>
        <v>665.6</v>
      </c>
      <c r="AK30" s="63" t="s">
        <v>77</v>
      </c>
      <c r="AL30" s="65">
        <f>AL$12-65</f>
        <v>1705</v>
      </c>
      <c r="AM30" s="65">
        <f>AM$13-65</f>
        <v>1128.3333333333333</v>
      </c>
      <c r="AN30" s="65">
        <f>AN$14-65</f>
        <v>840</v>
      </c>
      <c r="AO30" s="65">
        <f>AO$15-65</f>
        <v>830</v>
      </c>
      <c r="AP30" s="139">
        <f>AP$16-65</f>
        <v>667</v>
      </c>
      <c r="AQ30" s="69" t="s">
        <v>17</v>
      </c>
      <c r="AR30" s="71">
        <f>AR12-41</f>
        <v>1723</v>
      </c>
      <c r="AS30" s="71">
        <f>AS13-41</f>
        <v>1146.6666666666667</v>
      </c>
      <c r="AT30" s="71">
        <f>AT14-41</f>
        <v>858.5</v>
      </c>
      <c r="AU30" s="71">
        <f>AU15-41</f>
        <v>848</v>
      </c>
      <c r="AV30" s="140">
        <f>AV16-41</f>
        <v>685.6</v>
      </c>
      <c r="AW30" s="69" t="s">
        <v>17</v>
      </c>
      <c r="AX30" s="71">
        <f>AX12-41</f>
        <v>1726.5</v>
      </c>
      <c r="AY30" s="71">
        <f>AY13-41</f>
        <v>1149</v>
      </c>
      <c r="AZ30" s="71">
        <f>AZ14-41</f>
        <v>860.25</v>
      </c>
      <c r="BA30" s="71">
        <f>BA15-41</f>
        <v>851.5</v>
      </c>
      <c r="BB30" s="140">
        <f>BB16-41</f>
        <v>687</v>
      </c>
      <c r="BC30" s="75" t="s">
        <v>17</v>
      </c>
      <c r="BD30" s="77">
        <f>BD12-41</f>
        <v>1725.5</v>
      </c>
      <c r="BE30" s="77">
        <f>BE13-41</f>
        <v>1150</v>
      </c>
      <c r="BF30" s="77">
        <f>BF14-41</f>
        <v>862.25</v>
      </c>
      <c r="BG30" s="77">
        <f>BG15-41</f>
        <v>850.5</v>
      </c>
      <c r="BH30" s="141">
        <f>BH16-41</f>
        <v>689.6</v>
      </c>
      <c r="BI30" s="75" t="s">
        <v>17</v>
      </c>
      <c r="BJ30" s="77">
        <f>BJ12-41</f>
        <v>1729</v>
      </c>
      <c r="BK30" s="77">
        <f>BK13-41</f>
        <v>1152.3333333333333</v>
      </c>
      <c r="BL30" s="77">
        <f>BL14-41</f>
        <v>864</v>
      </c>
      <c r="BM30" s="77">
        <f>BM15-41</f>
        <v>854</v>
      </c>
      <c r="BN30" s="141">
        <f>BN16-41</f>
        <v>691</v>
      </c>
      <c r="BO30" s="212" t="s">
        <v>140</v>
      </c>
      <c r="BP30" s="82">
        <f>BP$12-37</f>
        <v>1722.5</v>
      </c>
      <c r="BQ30" s="82">
        <f>BQ$13-37</f>
        <v>1144.6666666666667</v>
      </c>
      <c r="BR30" s="82">
        <f>BR$14-37</f>
        <v>855.75</v>
      </c>
      <c r="BS30" s="82">
        <f>BS$15-37</f>
        <v>847.5</v>
      </c>
      <c r="BT30" s="142">
        <f>BT$16-37</f>
        <v>682.4</v>
      </c>
      <c r="BU30" s="212" t="s">
        <v>140</v>
      </c>
      <c r="BV30" s="82">
        <f>BV$12-37</f>
        <v>1726</v>
      </c>
      <c r="BW30" s="82">
        <f>BW$13-37</f>
        <v>1147</v>
      </c>
      <c r="BX30" s="82">
        <f>BX$14-37</f>
        <v>857.5</v>
      </c>
      <c r="BY30" s="82">
        <f>BY$15-37</f>
        <v>851</v>
      </c>
      <c r="BZ30" s="142">
        <f>BZ$16-37</f>
        <v>683.8</v>
      </c>
      <c r="CA30" s="192" t="s">
        <v>124</v>
      </c>
      <c r="CB30" s="194">
        <f>CB$12-61</f>
        <v>1704.5</v>
      </c>
      <c r="CC30" s="194">
        <f>CC$13-61</f>
        <v>1128.6666666666667</v>
      </c>
      <c r="CD30" s="194">
        <f>CD$14-61</f>
        <v>840.75</v>
      </c>
      <c r="CE30" s="194">
        <f>CE$15-61</f>
        <v>829.5</v>
      </c>
      <c r="CF30" s="206">
        <f>CF$16-61</f>
        <v>668</v>
      </c>
      <c r="CG30" s="192" t="s">
        <v>124</v>
      </c>
      <c r="CH30" s="194">
        <f>CH$12-61</f>
        <v>1708</v>
      </c>
      <c r="CI30" s="194">
        <f>CI$13-61</f>
        <v>1131</v>
      </c>
      <c r="CJ30" s="194">
        <f>CJ$14-61</f>
        <v>842.5</v>
      </c>
      <c r="CK30" s="194">
        <f>CK$15-61</f>
        <v>833</v>
      </c>
      <c r="CL30" s="206">
        <f>CL$16-61</f>
        <v>669.4</v>
      </c>
    </row>
    <row r="31" spans="2:90" s="174" customFormat="1" ht="15.75" thickBot="1">
      <c r="B31" s="170"/>
      <c r="C31" s="170"/>
      <c r="D31" s="337"/>
      <c r="E31" s="263"/>
      <c r="F31" s="269"/>
      <c r="G31" s="143" t="s">
        <v>64</v>
      </c>
      <c r="H31" s="144" t="e">
        <f>H11-53</f>
        <v>#VALUE!</v>
      </c>
      <c r="I31" s="144" t="e">
        <f>I11-53</f>
        <v>#VALUE!</v>
      </c>
      <c r="J31" s="144" t="e">
        <f>J11-53</f>
        <v>#VALUE!</v>
      </c>
      <c r="K31" s="144" t="e">
        <f>K11-53</f>
        <v>#VALUE!</v>
      </c>
      <c r="L31" s="144" t="e">
        <f>L11-53</f>
        <v>#VALUE!</v>
      </c>
      <c r="M31" s="143" t="s">
        <v>64</v>
      </c>
      <c r="N31" s="144" t="e">
        <f>N11-53</f>
        <v>#VALUE!</v>
      </c>
      <c r="O31" s="144" t="e">
        <f>O11-53</f>
        <v>#VALUE!</v>
      </c>
      <c r="P31" s="144" t="e">
        <f>P11-53</f>
        <v>#VALUE!</v>
      </c>
      <c r="Q31" s="144" t="e">
        <f>Q11-53</f>
        <v>#VALUE!</v>
      </c>
      <c r="R31" s="144" t="e">
        <f>R11-53</f>
        <v>#VALUE!</v>
      </c>
      <c r="S31" s="147" t="s">
        <v>64</v>
      </c>
      <c r="T31" s="148" t="e">
        <f>T11-53</f>
        <v>#VALUE!</v>
      </c>
      <c r="U31" s="148" t="e">
        <f>U11-53</f>
        <v>#VALUE!</v>
      </c>
      <c r="V31" s="148" t="e">
        <f>V11-53</f>
        <v>#VALUE!</v>
      </c>
      <c r="W31" s="148" t="e">
        <f>W11-53</f>
        <v>#VALUE!</v>
      </c>
      <c r="X31" s="148" t="e">
        <f>X11-53</f>
        <v>#VALUE!</v>
      </c>
      <c r="Y31" s="147" t="s">
        <v>64</v>
      </c>
      <c r="Z31" s="148" t="e">
        <f>Z11-53</f>
        <v>#VALUE!</v>
      </c>
      <c r="AA31" s="148" t="e">
        <f>AA11-53</f>
        <v>#VALUE!</v>
      </c>
      <c r="AB31" s="148" t="e">
        <f>AB11-53</f>
        <v>#VALUE!</v>
      </c>
      <c r="AC31" s="148" t="e">
        <f>AC11-53</f>
        <v>#VALUE!</v>
      </c>
      <c r="AD31" s="148" t="e">
        <f>AD11-53</f>
        <v>#VALUE!</v>
      </c>
      <c r="AE31" s="150" t="s">
        <v>64</v>
      </c>
      <c r="AF31" s="151" t="e">
        <f>AF11-53</f>
        <v>#VALUE!</v>
      </c>
      <c r="AG31" s="151" t="e">
        <f>AG11-53</f>
        <v>#VALUE!</v>
      </c>
      <c r="AH31" s="151" t="e">
        <f>AH11-53</f>
        <v>#VALUE!</v>
      </c>
      <c r="AI31" s="151" t="e">
        <f>AI11-53</f>
        <v>#VALUE!</v>
      </c>
      <c r="AJ31" s="151" t="e">
        <f>AJ11-53</f>
        <v>#VALUE!</v>
      </c>
      <c r="AK31" s="150" t="s">
        <v>64</v>
      </c>
      <c r="AL31" s="151" t="e">
        <f>AL11-53</f>
        <v>#VALUE!</v>
      </c>
      <c r="AM31" s="151" t="e">
        <f>AM11-53</f>
        <v>#VALUE!</v>
      </c>
      <c r="AN31" s="151" t="e">
        <f>AN11-53</f>
        <v>#VALUE!</v>
      </c>
      <c r="AO31" s="151" t="e">
        <f>AO11-53</f>
        <v>#VALUE!</v>
      </c>
      <c r="AP31" s="151" t="e">
        <f>AP11-53</f>
        <v>#VALUE!</v>
      </c>
      <c r="AQ31" s="153" t="s">
        <v>64</v>
      </c>
      <c r="AR31" s="154" t="e">
        <f>AR11-53</f>
        <v>#VALUE!</v>
      </c>
      <c r="AS31" s="154" t="e">
        <f>AS11-53</f>
        <v>#VALUE!</v>
      </c>
      <c r="AT31" s="154" t="e">
        <f>AT11-53</f>
        <v>#VALUE!</v>
      </c>
      <c r="AU31" s="154" t="e">
        <f>AU11-53</f>
        <v>#VALUE!</v>
      </c>
      <c r="AV31" s="154" t="e">
        <f>AV11-53</f>
        <v>#VALUE!</v>
      </c>
      <c r="AW31" s="153" t="s">
        <v>64</v>
      </c>
      <c r="AX31" s="154" t="e">
        <f>AX11-53</f>
        <v>#VALUE!</v>
      </c>
      <c r="AY31" s="154" t="e">
        <f>AY11-53</f>
        <v>#VALUE!</v>
      </c>
      <c r="AZ31" s="154" t="e">
        <f>AZ11-53</f>
        <v>#VALUE!</v>
      </c>
      <c r="BA31" s="154" t="e">
        <f>BA11-53</f>
        <v>#VALUE!</v>
      </c>
      <c r="BB31" s="154" t="e">
        <f>BB11-53</f>
        <v>#VALUE!</v>
      </c>
      <c r="BC31" s="156" t="s">
        <v>64</v>
      </c>
      <c r="BD31" s="157" t="e">
        <f>BD11-53</f>
        <v>#VALUE!</v>
      </c>
      <c r="BE31" s="157" t="e">
        <f>BE11-53</f>
        <v>#VALUE!</v>
      </c>
      <c r="BF31" s="157" t="e">
        <f>BF11-53</f>
        <v>#VALUE!</v>
      </c>
      <c r="BG31" s="157" t="e">
        <f>BG11-53</f>
        <v>#VALUE!</v>
      </c>
      <c r="BH31" s="157" t="e">
        <f>BH11-53</f>
        <v>#VALUE!</v>
      </c>
      <c r="BI31" s="156" t="s">
        <v>64</v>
      </c>
      <c r="BJ31" s="157" t="e">
        <f>BJ11-53</f>
        <v>#VALUE!</v>
      </c>
      <c r="BK31" s="157" t="e">
        <f>BK11-53</f>
        <v>#VALUE!</v>
      </c>
      <c r="BL31" s="157" t="e">
        <f>BL11-53</f>
        <v>#VALUE!</v>
      </c>
      <c r="BM31" s="157" t="e">
        <f>BM11-53</f>
        <v>#VALUE!</v>
      </c>
      <c r="BN31" s="157" t="e">
        <f>BN11-53</f>
        <v>#VALUE!</v>
      </c>
      <c r="BO31" s="214" t="s">
        <v>145</v>
      </c>
      <c r="BP31" s="159" t="e">
        <f>BP11-53</f>
        <v>#VALUE!</v>
      </c>
      <c r="BQ31" s="159" t="e">
        <f>BQ11-53</f>
        <v>#VALUE!</v>
      </c>
      <c r="BR31" s="159" t="e">
        <f>BR11-53</f>
        <v>#VALUE!</v>
      </c>
      <c r="BS31" s="159" t="e">
        <f>BS11-53</f>
        <v>#VALUE!</v>
      </c>
      <c r="BT31" s="159" t="e">
        <f>BT11-53</f>
        <v>#VALUE!</v>
      </c>
      <c r="BU31" s="214" t="s">
        <v>145</v>
      </c>
      <c r="BV31" s="159" t="e">
        <f>BV11-53</f>
        <v>#VALUE!</v>
      </c>
      <c r="BW31" s="159" t="e">
        <f>BW11-53</f>
        <v>#VALUE!</v>
      </c>
      <c r="BX31" s="159" t="e">
        <f>BX11-53</f>
        <v>#VALUE!</v>
      </c>
      <c r="BY31" s="159" t="e">
        <f>BY11-53</f>
        <v>#VALUE!</v>
      </c>
      <c r="BZ31" s="159" t="e">
        <f>BZ11-53</f>
        <v>#VALUE!</v>
      </c>
      <c r="CA31" s="207" t="s">
        <v>64</v>
      </c>
      <c r="CB31" s="208" t="e">
        <f>CB11-53</f>
        <v>#VALUE!</v>
      </c>
      <c r="CC31" s="208" t="e">
        <f>CC11-53</f>
        <v>#VALUE!</v>
      </c>
      <c r="CD31" s="208" t="e">
        <f>CD11-53</f>
        <v>#VALUE!</v>
      </c>
      <c r="CE31" s="208" t="e">
        <f>CE11-53</f>
        <v>#VALUE!</v>
      </c>
      <c r="CF31" s="208" t="e">
        <f>CF11-53</f>
        <v>#VALUE!</v>
      </c>
      <c r="CG31" s="207" t="s">
        <v>64</v>
      </c>
      <c r="CH31" s="208" t="e">
        <f>CH11-53</f>
        <v>#VALUE!</v>
      </c>
      <c r="CI31" s="208" t="e">
        <f>CI11-53</f>
        <v>#VALUE!</v>
      </c>
      <c r="CJ31" s="208" t="e">
        <f>CJ11-53</f>
        <v>#VALUE!</v>
      </c>
      <c r="CK31" s="208" t="e">
        <f>CK11-53</f>
        <v>#VALUE!</v>
      </c>
      <c r="CL31" s="209" t="e">
        <f>CL11-53</f>
        <v>#VALUE!</v>
      </c>
    </row>
    <row r="32" spans="2:90" s="174" customFormat="1" ht="15" customHeight="1">
      <c r="B32" s="170"/>
      <c r="C32" s="170"/>
      <c r="D32" s="338" t="s">
        <v>21</v>
      </c>
      <c r="E32" s="348" t="s">
        <v>26</v>
      </c>
      <c r="F32" s="349"/>
      <c r="G32" s="119" t="s">
        <v>23</v>
      </c>
      <c r="H32" s="120">
        <f>H12-39</f>
        <v>1721.5</v>
      </c>
      <c r="I32" s="120">
        <f>I13-39</f>
        <v>1144</v>
      </c>
      <c r="J32" s="120">
        <f>J14-39</f>
        <v>855.25</v>
      </c>
      <c r="K32" s="120">
        <f>K15-39</f>
        <v>846.5</v>
      </c>
      <c r="L32" s="122">
        <f>L16-39</f>
        <v>682</v>
      </c>
      <c r="M32" s="119" t="s">
        <v>23</v>
      </c>
      <c r="N32" s="120">
        <f>N12-39</f>
        <v>1725</v>
      </c>
      <c r="O32" s="120">
        <f>O13-39</f>
        <v>1146.3333333333333</v>
      </c>
      <c r="P32" s="120">
        <f>P14-39</f>
        <v>857</v>
      </c>
      <c r="Q32" s="120">
        <f>Q15-39</f>
        <v>850</v>
      </c>
      <c r="R32" s="122">
        <f>R16-39</f>
        <v>683.4</v>
      </c>
      <c r="S32" s="123" t="s">
        <v>54</v>
      </c>
      <c r="T32" s="124">
        <f>T12-48</f>
        <v>1714.5</v>
      </c>
      <c r="U32" s="124">
        <f>U13-48</f>
        <v>1137.6666666666667</v>
      </c>
      <c r="V32" s="124">
        <f>V14-48</f>
        <v>849.25</v>
      </c>
      <c r="W32" s="124">
        <f>W15-48</f>
        <v>839.5</v>
      </c>
      <c r="X32" s="125">
        <f>X16-48</f>
        <v>676.2</v>
      </c>
      <c r="Y32" s="123" t="s">
        <v>54</v>
      </c>
      <c r="Z32" s="124">
        <f>Z12-48</f>
        <v>1718</v>
      </c>
      <c r="AA32" s="124">
        <f>AA13-48</f>
        <v>1140</v>
      </c>
      <c r="AB32" s="124">
        <f>AB14-48</f>
        <v>851</v>
      </c>
      <c r="AC32" s="124">
        <f>AC15-48</f>
        <v>843</v>
      </c>
      <c r="AD32" s="125">
        <f>AD16-48</f>
        <v>677.6</v>
      </c>
      <c r="AE32" s="126" t="s">
        <v>76</v>
      </c>
      <c r="AF32" s="127">
        <f>AF$12-63</f>
        <v>1703.5</v>
      </c>
      <c r="AG32" s="127">
        <f>AG$13-63</f>
        <v>1128</v>
      </c>
      <c r="AH32" s="127">
        <f>AH$14-63</f>
        <v>840.25</v>
      </c>
      <c r="AI32" s="127">
        <f>AI$15-63</f>
        <v>828.5</v>
      </c>
      <c r="AJ32" s="128">
        <f>AJ$16-63</f>
        <v>667.6</v>
      </c>
      <c r="AK32" s="126" t="s">
        <v>76</v>
      </c>
      <c r="AL32" s="127">
        <f>AL$12-63</f>
        <v>1707</v>
      </c>
      <c r="AM32" s="127">
        <f>AM$13-63</f>
        <v>1130.3333333333333</v>
      </c>
      <c r="AN32" s="127">
        <f>AN$14-63</f>
        <v>842</v>
      </c>
      <c r="AO32" s="127">
        <f>AO$15-63</f>
        <v>832</v>
      </c>
      <c r="AP32" s="128">
        <f>AP$16-63</f>
        <v>669</v>
      </c>
      <c r="AQ32" s="129" t="s">
        <v>23</v>
      </c>
      <c r="AR32" s="130">
        <f>AR12-39</f>
        <v>1725</v>
      </c>
      <c r="AS32" s="130">
        <f>AS13-39</f>
        <v>1148.6666666666667</v>
      </c>
      <c r="AT32" s="130">
        <f>AT14-39</f>
        <v>860.5</v>
      </c>
      <c r="AU32" s="130">
        <f>AU15-39</f>
        <v>850</v>
      </c>
      <c r="AV32" s="131">
        <f>AV16-39</f>
        <v>687.6</v>
      </c>
      <c r="AW32" s="129" t="s">
        <v>23</v>
      </c>
      <c r="AX32" s="130">
        <f>AX12-39</f>
        <v>1728.5</v>
      </c>
      <c r="AY32" s="130">
        <f>AY13-39</f>
        <v>1151</v>
      </c>
      <c r="AZ32" s="130">
        <f>AZ14-39</f>
        <v>862.25</v>
      </c>
      <c r="BA32" s="130">
        <f>BA15-39</f>
        <v>853.5</v>
      </c>
      <c r="BB32" s="131">
        <f>BB16-39</f>
        <v>689</v>
      </c>
      <c r="BC32" s="132" t="s">
        <v>23</v>
      </c>
      <c r="BD32" s="133">
        <f>BD12-39</f>
        <v>1727.5</v>
      </c>
      <c r="BE32" s="133">
        <f>BE13-39</f>
        <v>1152</v>
      </c>
      <c r="BF32" s="133">
        <f>BF14-39</f>
        <v>864.25</v>
      </c>
      <c r="BG32" s="133">
        <f>BG15-39</f>
        <v>852.5</v>
      </c>
      <c r="BH32" s="134">
        <f>BH16-39</f>
        <v>691.6</v>
      </c>
      <c r="BI32" s="132" t="s">
        <v>23</v>
      </c>
      <c r="BJ32" s="133">
        <f>BJ12-39</f>
        <v>1731</v>
      </c>
      <c r="BK32" s="133">
        <f>BK13-39</f>
        <v>1154.3333333333333</v>
      </c>
      <c r="BL32" s="133">
        <f>BL14-39</f>
        <v>866</v>
      </c>
      <c r="BM32" s="133">
        <f>BM15-39</f>
        <v>856</v>
      </c>
      <c r="BN32" s="134">
        <f>BN16-39</f>
        <v>693</v>
      </c>
      <c r="BO32" s="213" t="s">
        <v>138</v>
      </c>
      <c r="BP32" s="135">
        <f>BP$12-35</f>
        <v>1724.5</v>
      </c>
      <c r="BQ32" s="135">
        <f>BQ$13-335</f>
        <v>846.6666666666667</v>
      </c>
      <c r="BR32" s="135">
        <f>BR$14-35</f>
        <v>857.75</v>
      </c>
      <c r="BS32" s="135">
        <f>BS$15-35</f>
        <v>849.5</v>
      </c>
      <c r="BT32" s="136">
        <f>BT$16-35</f>
        <v>684.4</v>
      </c>
      <c r="BU32" s="213" t="s">
        <v>138</v>
      </c>
      <c r="BV32" s="135">
        <f>BV$12-35</f>
        <v>1728</v>
      </c>
      <c r="BW32" s="135">
        <f>BW$13-35</f>
        <v>1149</v>
      </c>
      <c r="BX32" s="135">
        <f>BX$14-35</f>
        <v>859.5</v>
      </c>
      <c r="BY32" s="135">
        <f>BY$15-35</f>
        <v>853</v>
      </c>
      <c r="BZ32" s="136">
        <f>BZ$16-35</f>
        <v>685.8</v>
      </c>
      <c r="CA32" s="203" t="s">
        <v>123</v>
      </c>
      <c r="CB32" s="204">
        <f>CB$12-59</f>
        <v>1706.5</v>
      </c>
      <c r="CC32" s="204">
        <f>CC$13-59</f>
        <v>1130.6666666666667</v>
      </c>
      <c r="CD32" s="204">
        <f>CD$14-59</f>
        <v>842.75</v>
      </c>
      <c r="CE32" s="204">
        <f>CE$15-59</f>
        <v>831.5</v>
      </c>
      <c r="CF32" s="205">
        <f>CF$16-59</f>
        <v>670</v>
      </c>
      <c r="CG32" s="203" t="s">
        <v>123</v>
      </c>
      <c r="CH32" s="204">
        <f>CH$12-59</f>
        <v>1710</v>
      </c>
      <c r="CI32" s="204">
        <f>CI$13-59</f>
        <v>1133</v>
      </c>
      <c r="CJ32" s="204">
        <f>CJ$14-59</f>
        <v>844.5</v>
      </c>
      <c r="CK32" s="204">
        <f>CK$15-59</f>
        <v>835</v>
      </c>
      <c r="CL32" s="205">
        <f>CL$16-59</f>
        <v>671.4</v>
      </c>
    </row>
    <row r="33" spans="2:90" s="174" customFormat="1" ht="15">
      <c r="B33" s="170"/>
      <c r="C33" s="170"/>
      <c r="D33" s="336"/>
      <c r="E33" s="261"/>
      <c r="F33" s="262"/>
      <c r="G33" s="53" t="s">
        <v>61</v>
      </c>
      <c r="H33" s="55" t="e">
        <f>H9-16</f>
        <v>#VALUE!</v>
      </c>
      <c r="I33" s="55" t="e">
        <f>I9-16</f>
        <v>#VALUE!</v>
      </c>
      <c r="J33" s="55" t="e">
        <f>J9-16</f>
        <v>#VALUE!</v>
      </c>
      <c r="K33" s="55" t="e">
        <f>K9-16</f>
        <v>#VALUE!</v>
      </c>
      <c r="L33" s="137" t="e">
        <f>L9-16</f>
        <v>#VALUE!</v>
      </c>
      <c r="M33" s="53" t="s">
        <v>61</v>
      </c>
      <c r="N33" s="55" t="e">
        <f>N9-16</f>
        <v>#VALUE!</v>
      </c>
      <c r="O33" s="55" t="e">
        <f>O9-16</f>
        <v>#VALUE!</v>
      </c>
      <c r="P33" s="55" t="e">
        <f>P9-16</f>
        <v>#VALUE!</v>
      </c>
      <c r="Q33" s="55" t="e">
        <f>Q9-16</f>
        <v>#VALUE!</v>
      </c>
      <c r="R33" s="137" t="e">
        <f>R9-16</f>
        <v>#VALUE!</v>
      </c>
      <c r="S33" s="59" t="s">
        <v>61</v>
      </c>
      <c r="T33" s="102" t="e">
        <f>T9-16</f>
        <v>#VALUE!</v>
      </c>
      <c r="U33" s="102" t="e">
        <f>U9-16</f>
        <v>#VALUE!</v>
      </c>
      <c r="V33" s="102" t="e">
        <f>V9-16</f>
        <v>#VALUE!</v>
      </c>
      <c r="W33" s="102" t="e">
        <f>W9-16</f>
        <v>#VALUE!</v>
      </c>
      <c r="X33" s="138" t="e">
        <f>X9-16</f>
        <v>#VALUE!</v>
      </c>
      <c r="Y33" s="59" t="s">
        <v>61</v>
      </c>
      <c r="Z33" s="102" t="e">
        <f>Z9-16</f>
        <v>#VALUE!</v>
      </c>
      <c r="AA33" s="102" t="e">
        <f>AA9-16</f>
        <v>#VALUE!</v>
      </c>
      <c r="AB33" s="102" t="e">
        <f>AB9-16</f>
        <v>#VALUE!</v>
      </c>
      <c r="AC33" s="102" t="e">
        <f>AC9-16</f>
        <v>#VALUE!</v>
      </c>
      <c r="AD33" s="138" t="e">
        <f>AD9-16</f>
        <v>#VALUE!</v>
      </c>
      <c r="AE33" s="63" t="s">
        <v>61</v>
      </c>
      <c r="AF33" s="65" t="e">
        <f>AF9-16</f>
        <v>#VALUE!</v>
      </c>
      <c r="AG33" s="65" t="e">
        <f>AG9-16</f>
        <v>#VALUE!</v>
      </c>
      <c r="AH33" s="65" t="e">
        <f>AH9-16</f>
        <v>#VALUE!</v>
      </c>
      <c r="AI33" s="65" t="e">
        <f>AI9-16</f>
        <v>#VALUE!</v>
      </c>
      <c r="AJ33" s="139" t="e">
        <f>AJ9-16</f>
        <v>#VALUE!</v>
      </c>
      <c r="AK33" s="63" t="s">
        <v>61</v>
      </c>
      <c r="AL33" s="65" t="e">
        <f>AL9-16</f>
        <v>#VALUE!</v>
      </c>
      <c r="AM33" s="65" t="e">
        <f>AM9-16</f>
        <v>#VALUE!</v>
      </c>
      <c r="AN33" s="65" t="e">
        <f>AN9-16</f>
        <v>#VALUE!</v>
      </c>
      <c r="AO33" s="65" t="e">
        <f>AO9-16</f>
        <v>#VALUE!</v>
      </c>
      <c r="AP33" s="139" t="e">
        <f>AP9-16</f>
        <v>#VALUE!</v>
      </c>
      <c r="AQ33" s="69" t="s">
        <v>61</v>
      </c>
      <c r="AR33" s="71" t="e">
        <f>AR9-16</f>
        <v>#VALUE!</v>
      </c>
      <c r="AS33" s="71" t="e">
        <f>AS9-16</f>
        <v>#VALUE!</v>
      </c>
      <c r="AT33" s="71" t="e">
        <f>AT9-16</f>
        <v>#VALUE!</v>
      </c>
      <c r="AU33" s="71" t="e">
        <f>AU9-16</f>
        <v>#VALUE!</v>
      </c>
      <c r="AV33" s="140" t="e">
        <f>AV9-16</f>
        <v>#VALUE!</v>
      </c>
      <c r="AW33" s="69" t="s">
        <v>61</v>
      </c>
      <c r="AX33" s="71" t="e">
        <f>AX9-16</f>
        <v>#VALUE!</v>
      </c>
      <c r="AY33" s="71" t="e">
        <f>AY9-16</f>
        <v>#VALUE!</v>
      </c>
      <c r="AZ33" s="71" t="e">
        <f>AZ9-16</f>
        <v>#VALUE!</v>
      </c>
      <c r="BA33" s="71" t="e">
        <f>BA9-16</f>
        <v>#VALUE!</v>
      </c>
      <c r="BB33" s="140" t="e">
        <f>BB9-16</f>
        <v>#VALUE!</v>
      </c>
      <c r="BC33" s="75" t="s">
        <v>61</v>
      </c>
      <c r="BD33" s="77" t="e">
        <f>BD9-16</f>
        <v>#VALUE!</v>
      </c>
      <c r="BE33" s="77" t="e">
        <f>BE9-16</f>
        <v>#VALUE!</v>
      </c>
      <c r="BF33" s="77" t="e">
        <f>BF9-16</f>
        <v>#VALUE!</v>
      </c>
      <c r="BG33" s="77" t="e">
        <f>BG9-16</f>
        <v>#VALUE!</v>
      </c>
      <c r="BH33" s="141" t="e">
        <f>BH9-16</f>
        <v>#VALUE!</v>
      </c>
      <c r="BI33" s="75" t="s">
        <v>61</v>
      </c>
      <c r="BJ33" s="77" t="e">
        <f>BJ9-16</f>
        <v>#VALUE!</v>
      </c>
      <c r="BK33" s="77" t="e">
        <f>BK9-16</f>
        <v>#VALUE!</v>
      </c>
      <c r="BL33" s="77" t="e">
        <f>BL9-16</f>
        <v>#VALUE!</v>
      </c>
      <c r="BM33" s="77" t="e">
        <f>BM9-16</f>
        <v>#VALUE!</v>
      </c>
      <c r="BN33" s="141" t="e">
        <f>BN9-16</f>
        <v>#VALUE!</v>
      </c>
      <c r="BO33" s="212" t="s">
        <v>142</v>
      </c>
      <c r="BP33" s="82" t="e">
        <f>BP9-16</f>
        <v>#VALUE!</v>
      </c>
      <c r="BQ33" s="82" t="e">
        <f>BQ9-16</f>
        <v>#VALUE!</v>
      </c>
      <c r="BR33" s="82" t="e">
        <f>BR9-16</f>
        <v>#VALUE!</v>
      </c>
      <c r="BS33" s="82" t="e">
        <f>BS9-16</f>
        <v>#VALUE!</v>
      </c>
      <c r="BT33" s="142" t="e">
        <f>BT9-16</f>
        <v>#VALUE!</v>
      </c>
      <c r="BU33" s="212" t="s">
        <v>142</v>
      </c>
      <c r="BV33" s="82" t="e">
        <f>BV9-16</f>
        <v>#VALUE!</v>
      </c>
      <c r="BW33" s="82" t="e">
        <f>BW9-16</f>
        <v>#VALUE!</v>
      </c>
      <c r="BX33" s="82" t="e">
        <f>BX9-16</f>
        <v>#VALUE!</v>
      </c>
      <c r="BY33" s="82" t="e">
        <f>BY9-16</f>
        <v>#VALUE!</v>
      </c>
      <c r="BZ33" s="142" t="e">
        <f>BZ9-16</f>
        <v>#VALUE!</v>
      </c>
      <c r="CA33" s="192" t="s">
        <v>61</v>
      </c>
      <c r="CB33" s="194" t="e">
        <f>CB9-16</f>
        <v>#VALUE!</v>
      </c>
      <c r="CC33" s="194" t="e">
        <f>CC9-16</f>
        <v>#VALUE!</v>
      </c>
      <c r="CD33" s="194" t="e">
        <f>CD9-16</f>
        <v>#VALUE!</v>
      </c>
      <c r="CE33" s="194" t="e">
        <f>CE9-16</f>
        <v>#VALUE!</v>
      </c>
      <c r="CF33" s="206" t="e">
        <f>CF9-16</f>
        <v>#VALUE!</v>
      </c>
      <c r="CG33" s="192" t="s">
        <v>61</v>
      </c>
      <c r="CH33" s="194" t="e">
        <f>CH9-16</f>
        <v>#VALUE!</v>
      </c>
      <c r="CI33" s="194" t="e">
        <f>CI9-16</f>
        <v>#VALUE!</v>
      </c>
      <c r="CJ33" s="194" t="e">
        <f>CJ9-16</f>
        <v>#VALUE!</v>
      </c>
      <c r="CK33" s="194" t="e">
        <f>CK9-16</f>
        <v>#VALUE!</v>
      </c>
      <c r="CL33" s="206" t="e">
        <f>CL9-16</f>
        <v>#VALUE!</v>
      </c>
    </row>
    <row r="34" spans="2:90" s="174" customFormat="1" ht="15" customHeight="1">
      <c r="B34" s="170"/>
      <c r="C34" s="170"/>
      <c r="D34" s="336"/>
      <c r="E34" s="261" t="s">
        <v>27</v>
      </c>
      <c r="F34" s="262"/>
      <c r="G34" s="53" t="s">
        <v>23</v>
      </c>
      <c r="H34" s="55">
        <f>H12-39</f>
        <v>1721.5</v>
      </c>
      <c r="I34" s="55">
        <f>I13-39</f>
        <v>1144</v>
      </c>
      <c r="J34" s="55">
        <f>J14-39</f>
        <v>855.25</v>
      </c>
      <c r="K34" s="55">
        <f>K15-39</f>
        <v>846.5</v>
      </c>
      <c r="L34" s="137">
        <f>L16-39</f>
        <v>682</v>
      </c>
      <c r="M34" s="53" t="s">
        <v>23</v>
      </c>
      <c r="N34" s="55">
        <f>N12-39</f>
        <v>1725</v>
      </c>
      <c r="O34" s="55">
        <f>O13-39</f>
        <v>1146.3333333333333</v>
      </c>
      <c r="P34" s="55">
        <f>P14-39</f>
        <v>857</v>
      </c>
      <c r="Q34" s="55">
        <f>Q15-39</f>
        <v>850</v>
      </c>
      <c r="R34" s="137">
        <f>R16-39</f>
        <v>683.4</v>
      </c>
      <c r="S34" s="59" t="s">
        <v>54</v>
      </c>
      <c r="T34" s="102">
        <f>T12-48</f>
        <v>1714.5</v>
      </c>
      <c r="U34" s="102">
        <f>U13-48</f>
        <v>1137.6666666666667</v>
      </c>
      <c r="V34" s="102">
        <f>V14-48</f>
        <v>849.25</v>
      </c>
      <c r="W34" s="102">
        <f>W15-48</f>
        <v>839.5</v>
      </c>
      <c r="X34" s="138">
        <f>X16-48</f>
        <v>676.2</v>
      </c>
      <c r="Y34" s="59" t="s">
        <v>54</v>
      </c>
      <c r="Z34" s="102">
        <f>Z12-48</f>
        <v>1718</v>
      </c>
      <c r="AA34" s="102">
        <f>AA13-48</f>
        <v>1140</v>
      </c>
      <c r="AB34" s="102">
        <f>AB14-48</f>
        <v>851</v>
      </c>
      <c r="AC34" s="102">
        <f>AC15-48</f>
        <v>843</v>
      </c>
      <c r="AD34" s="138">
        <f>AD16-48</f>
        <v>677.6</v>
      </c>
      <c r="AE34" s="63" t="s">
        <v>76</v>
      </c>
      <c r="AF34" s="65">
        <f>AF$12-63</f>
        <v>1703.5</v>
      </c>
      <c r="AG34" s="65">
        <f>AG$13-63</f>
        <v>1128</v>
      </c>
      <c r="AH34" s="65">
        <f>AH$14-63</f>
        <v>840.25</v>
      </c>
      <c r="AI34" s="65">
        <f>AI$15-63</f>
        <v>828.5</v>
      </c>
      <c r="AJ34" s="139">
        <f>AJ$16-63</f>
        <v>667.6</v>
      </c>
      <c r="AK34" s="63" t="s">
        <v>76</v>
      </c>
      <c r="AL34" s="65">
        <f>AL$12-63</f>
        <v>1707</v>
      </c>
      <c r="AM34" s="65">
        <f>AM$13-63</f>
        <v>1130.3333333333333</v>
      </c>
      <c r="AN34" s="65">
        <f>AN$14-63</f>
        <v>842</v>
      </c>
      <c r="AO34" s="65">
        <f>AO$15-63</f>
        <v>832</v>
      </c>
      <c r="AP34" s="139">
        <f>AP$16-63</f>
        <v>669</v>
      </c>
      <c r="AQ34" s="69" t="s">
        <v>23</v>
      </c>
      <c r="AR34" s="71">
        <f>AR12-39</f>
        <v>1725</v>
      </c>
      <c r="AS34" s="71">
        <f>AS13-39</f>
        <v>1148.6666666666667</v>
      </c>
      <c r="AT34" s="71">
        <f>AT14-39</f>
        <v>860.5</v>
      </c>
      <c r="AU34" s="71">
        <f>AU15-39</f>
        <v>850</v>
      </c>
      <c r="AV34" s="140">
        <f>AV16-39</f>
        <v>687.6</v>
      </c>
      <c r="AW34" s="69" t="s">
        <v>23</v>
      </c>
      <c r="AX34" s="71">
        <f>AX12-39</f>
        <v>1728.5</v>
      </c>
      <c r="AY34" s="71">
        <f>AY13-39</f>
        <v>1151</v>
      </c>
      <c r="AZ34" s="71">
        <f>AZ14-39</f>
        <v>862.25</v>
      </c>
      <c r="BA34" s="71">
        <f>BA15-39</f>
        <v>853.5</v>
      </c>
      <c r="BB34" s="140">
        <f>BB16-39</f>
        <v>689</v>
      </c>
      <c r="BC34" s="75" t="s">
        <v>23</v>
      </c>
      <c r="BD34" s="77">
        <f>BD12-39</f>
        <v>1727.5</v>
      </c>
      <c r="BE34" s="77">
        <f>BE13-39</f>
        <v>1152</v>
      </c>
      <c r="BF34" s="77">
        <f>BF14-39</f>
        <v>864.25</v>
      </c>
      <c r="BG34" s="77">
        <f>BG15-39</f>
        <v>852.5</v>
      </c>
      <c r="BH34" s="141">
        <f>BH16-39</f>
        <v>691.6</v>
      </c>
      <c r="BI34" s="75" t="s">
        <v>23</v>
      </c>
      <c r="BJ34" s="77">
        <f>BJ12-39</f>
        <v>1731</v>
      </c>
      <c r="BK34" s="77">
        <f>BK13-39</f>
        <v>1154.3333333333333</v>
      </c>
      <c r="BL34" s="77">
        <f>BL14-39</f>
        <v>866</v>
      </c>
      <c r="BM34" s="77">
        <f>BM15-39</f>
        <v>856</v>
      </c>
      <c r="BN34" s="141">
        <f>BN16-39</f>
        <v>693</v>
      </c>
      <c r="BO34" s="212" t="s">
        <v>138</v>
      </c>
      <c r="BP34" s="82">
        <f>BP$12-35</f>
        <v>1724.5</v>
      </c>
      <c r="BQ34" s="82">
        <f>BQ$13-35</f>
        <v>1146.6666666666667</v>
      </c>
      <c r="BR34" s="82">
        <f>BR$14-35</f>
        <v>857.75</v>
      </c>
      <c r="BS34" s="82">
        <f>BS$15-35</f>
        <v>849.5</v>
      </c>
      <c r="BT34" s="142">
        <f>BT$16-35</f>
        <v>684.4</v>
      </c>
      <c r="BU34" s="212" t="s">
        <v>138</v>
      </c>
      <c r="BV34" s="82" t="e">
        <f>BV10-16</f>
        <v>#VALUE!</v>
      </c>
      <c r="BW34" s="82">
        <f>BW$13-35</f>
        <v>1149</v>
      </c>
      <c r="BX34" s="82">
        <f>BX$14-35</f>
        <v>859.5</v>
      </c>
      <c r="BY34" s="82">
        <f>BY$15-35</f>
        <v>853</v>
      </c>
      <c r="BZ34" s="142">
        <f>BZ$16-35</f>
        <v>685.8</v>
      </c>
      <c r="CA34" s="192" t="s">
        <v>123</v>
      </c>
      <c r="CB34" s="194">
        <f>CB$12-59</f>
        <v>1706.5</v>
      </c>
      <c r="CC34" s="194">
        <f>CC$13-59</f>
        <v>1130.6666666666667</v>
      </c>
      <c r="CD34" s="194">
        <f>CD$14-59</f>
        <v>842.75</v>
      </c>
      <c r="CE34" s="194">
        <f>CE$15-59</f>
        <v>831.5</v>
      </c>
      <c r="CF34" s="206">
        <f>CF$16-59</f>
        <v>670</v>
      </c>
      <c r="CG34" s="192" t="s">
        <v>123</v>
      </c>
      <c r="CH34" s="194">
        <f>CH$12-59</f>
        <v>1710</v>
      </c>
      <c r="CI34" s="194">
        <f>CI$13-59</f>
        <v>1133</v>
      </c>
      <c r="CJ34" s="194">
        <f>CJ$14-59</f>
        <v>844.5</v>
      </c>
      <c r="CK34" s="194">
        <f>CK$15-59</f>
        <v>835</v>
      </c>
      <c r="CL34" s="206">
        <f>CL$16-59</f>
        <v>671.4</v>
      </c>
    </row>
    <row r="35" spans="2:90" s="174" customFormat="1" ht="15">
      <c r="B35" s="170"/>
      <c r="C35" s="170"/>
      <c r="D35" s="336"/>
      <c r="E35" s="261"/>
      <c r="F35" s="262"/>
      <c r="G35" s="53" t="s">
        <v>65</v>
      </c>
      <c r="H35" s="55" t="e">
        <f>H10-9</f>
        <v>#VALUE!</v>
      </c>
      <c r="I35" s="55" t="e">
        <f>I10-9</f>
        <v>#VALUE!</v>
      </c>
      <c r="J35" s="55" t="e">
        <f>J10-9</f>
        <v>#VALUE!</v>
      </c>
      <c r="K35" s="55" t="e">
        <f>K10-9</f>
        <v>#VALUE!</v>
      </c>
      <c r="L35" s="137" t="e">
        <f>L10-9</f>
        <v>#VALUE!</v>
      </c>
      <c r="M35" s="53" t="s">
        <v>65</v>
      </c>
      <c r="N35" s="55" t="e">
        <f>N10-9</f>
        <v>#VALUE!</v>
      </c>
      <c r="O35" s="55" t="e">
        <f>O10-9</f>
        <v>#VALUE!</v>
      </c>
      <c r="P35" s="55" t="e">
        <f>P10-9</f>
        <v>#VALUE!</v>
      </c>
      <c r="Q35" s="55" t="e">
        <f>Q10-9</f>
        <v>#VALUE!</v>
      </c>
      <c r="R35" s="137" t="e">
        <f>R10-9</f>
        <v>#VALUE!</v>
      </c>
      <c r="S35" s="59" t="s">
        <v>65</v>
      </c>
      <c r="T35" s="102" t="e">
        <f>T10-9</f>
        <v>#VALUE!</v>
      </c>
      <c r="U35" s="102" t="e">
        <f>U10-9</f>
        <v>#VALUE!</v>
      </c>
      <c r="V35" s="102" t="e">
        <f>V10-9</f>
        <v>#VALUE!</v>
      </c>
      <c r="W35" s="102" t="e">
        <f>W10-9</f>
        <v>#VALUE!</v>
      </c>
      <c r="X35" s="138" t="e">
        <f>X10-9</f>
        <v>#VALUE!</v>
      </c>
      <c r="Y35" s="59" t="s">
        <v>65</v>
      </c>
      <c r="Z35" s="102" t="e">
        <f>Z10-9</f>
        <v>#VALUE!</v>
      </c>
      <c r="AA35" s="102" t="e">
        <f>AA10-9</f>
        <v>#VALUE!</v>
      </c>
      <c r="AB35" s="102" t="e">
        <f>AB10-9</f>
        <v>#VALUE!</v>
      </c>
      <c r="AC35" s="102" t="e">
        <f>AC10-9</f>
        <v>#VALUE!</v>
      </c>
      <c r="AD35" s="138" t="e">
        <f>AD10-9</f>
        <v>#VALUE!</v>
      </c>
      <c r="AE35" s="63" t="s">
        <v>65</v>
      </c>
      <c r="AF35" s="65" t="e">
        <f>AF10-9</f>
        <v>#VALUE!</v>
      </c>
      <c r="AG35" s="65" t="e">
        <f>AG10-9</f>
        <v>#VALUE!</v>
      </c>
      <c r="AH35" s="65" t="e">
        <f>AH10-9</f>
        <v>#VALUE!</v>
      </c>
      <c r="AI35" s="65" t="e">
        <f>AI10-9</f>
        <v>#VALUE!</v>
      </c>
      <c r="AJ35" s="139" t="e">
        <f>AJ10-9</f>
        <v>#VALUE!</v>
      </c>
      <c r="AK35" s="63" t="s">
        <v>65</v>
      </c>
      <c r="AL35" s="65" t="e">
        <f>AL10-9</f>
        <v>#VALUE!</v>
      </c>
      <c r="AM35" s="65" t="e">
        <f>AM10-9</f>
        <v>#VALUE!</v>
      </c>
      <c r="AN35" s="65" t="e">
        <f>AN10-9</f>
        <v>#VALUE!</v>
      </c>
      <c r="AO35" s="65" t="e">
        <f>AO10-9</f>
        <v>#VALUE!</v>
      </c>
      <c r="AP35" s="139" t="e">
        <f>AP10-9</f>
        <v>#VALUE!</v>
      </c>
      <c r="AQ35" s="69" t="s">
        <v>65</v>
      </c>
      <c r="AR35" s="71" t="e">
        <f>AR10-9</f>
        <v>#VALUE!</v>
      </c>
      <c r="AS35" s="71" t="e">
        <f>AS10-9</f>
        <v>#VALUE!</v>
      </c>
      <c r="AT35" s="71" t="e">
        <f>AT10-9</f>
        <v>#VALUE!</v>
      </c>
      <c r="AU35" s="71" t="e">
        <f>AU10-9</f>
        <v>#VALUE!</v>
      </c>
      <c r="AV35" s="140" t="e">
        <f>AV10-9</f>
        <v>#VALUE!</v>
      </c>
      <c r="AW35" s="69" t="s">
        <v>65</v>
      </c>
      <c r="AX35" s="71" t="e">
        <f>AX10-9</f>
        <v>#VALUE!</v>
      </c>
      <c r="AY35" s="71" t="e">
        <f>AY10-9</f>
        <v>#VALUE!</v>
      </c>
      <c r="AZ35" s="71" t="e">
        <f>AZ10-9</f>
        <v>#VALUE!</v>
      </c>
      <c r="BA35" s="71" t="e">
        <f>BA10-9</f>
        <v>#VALUE!</v>
      </c>
      <c r="BB35" s="140" t="e">
        <f>BB10-9</f>
        <v>#VALUE!</v>
      </c>
      <c r="BC35" s="75" t="s">
        <v>65</v>
      </c>
      <c r="BD35" s="77" t="e">
        <f>BD10-9</f>
        <v>#VALUE!</v>
      </c>
      <c r="BE35" s="77" t="e">
        <f>BE10-9</f>
        <v>#VALUE!</v>
      </c>
      <c r="BF35" s="77" t="e">
        <f>BF10-9</f>
        <v>#VALUE!</v>
      </c>
      <c r="BG35" s="77" t="e">
        <f>BG10-9</f>
        <v>#VALUE!</v>
      </c>
      <c r="BH35" s="141" t="e">
        <f>BH10-9</f>
        <v>#VALUE!</v>
      </c>
      <c r="BI35" s="75" t="s">
        <v>65</v>
      </c>
      <c r="BJ35" s="77" t="e">
        <f>BJ10-9</f>
        <v>#VALUE!</v>
      </c>
      <c r="BK35" s="77" t="e">
        <f>BK10-9</f>
        <v>#VALUE!</v>
      </c>
      <c r="BL35" s="77" t="e">
        <f>BL10-9</f>
        <v>#VALUE!</v>
      </c>
      <c r="BM35" s="77" t="e">
        <f>BM10-9</f>
        <v>#VALUE!</v>
      </c>
      <c r="BN35" s="141" t="e">
        <f>BN10-9</f>
        <v>#VALUE!</v>
      </c>
      <c r="BO35" s="212" t="s">
        <v>146</v>
      </c>
      <c r="BP35" s="82" t="e">
        <f>BP10-9</f>
        <v>#VALUE!</v>
      </c>
      <c r="BQ35" s="82" t="e">
        <f>BQ10-9</f>
        <v>#VALUE!</v>
      </c>
      <c r="BR35" s="82" t="e">
        <f>BR10-9</f>
        <v>#VALUE!</v>
      </c>
      <c r="BS35" s="82" t="e">
        <f>BS10-9</f>
        <v>#VALUE!</v>
      </c>
      <c r="BT35" s="142" t="e">
        <f>BT10-9</f>
        <v>#VALUE!</v>
      </c>
      <c r="BU35" s="212" t="s">
        <v>146</v>
      </c>
      <c r="BV35" s="82" t="e">
        <f>BV10-9</f>
        <v>#VALUE!</v>
      </c>
      <c r="BW35" s="82" t="e">
        <f>BW10-9</f>
        <v>#VALUE!</v>
      </c>
      <c r="BX35" s="82" t="e">
        <f>BX10-9</f>
        <v>#VALUE!</v>
      </c>
      <c r="BY35" s="82" t="e">
        <f>BY10-9</f>
        <v>#VALUE!</v>
      </c>
      <c r="BZ35" s="142" t="e">
        <f>BZ10-9</f>
        <v>#VALUE!</v>
      </c>
      <c r="CA35" s="192" t="s">
        <v>65</v>
      </c>
      <c r="CB35" s="194" t="e">
        <f>CB10-9</f>
        <v>#VALUE!</v>
      </c>
      <c r="CC35" s="194" t="e">
        <f>CC10-9</f>
        <v>#VALUE!</v>
      </c>
      <c r="CD35" s="194" t="e">
        <f>CD10-9</f>
        <v>#VALUE!</v>
      </c>
      <c r="CE35" s="194" t="e">
        <f>CE10-9</f>
        <v>#VALUE!</v>
      </c>
      <c r="CF35" s="206" t="e">
        <f>CF10-9</f>
        <v>#VALUE!</v>
      </c>
      <c r="CG35" s="192" t="s">
        <v>65</v>
      </c>
      <c r="CH35" s="194" t="e">
        <f>CH10-9</f>
        <v>#VALUE!</v>
      </c>
      <c r="CI35" s="194" t="e">
        <f>CI10-9</f>
        <v>#VALUE!</v>
      </c>
      <c r="CJ35" s="194" t="e">
        <f>CJ10-9</f>
        <v>#VALUE!</v>
      </c>
      <c r="CK35" s="194" t="e">
        <f>CK10-9</f>
        <v>#VALUE!</v>
      </c>
      <c r="CL35" s="206" t="e">
        <f>CL10-9</f>
        <v>#VALUE!</v>
      </c>
    </row>
    <row r="36" spans="2:90" s="174" customFormat="1" ht="15" customHeight="1">
      <c r="B36" s="170"/>
      <c r="C36" s="170"/>
      <c r="D36" s="336"/>
      <c r="E36" s="339" t="s">
        <v>30</v>
      </c>
      <c r="F36" s="340"/>
      <c r="G36" s="53" t="s">
        <v>23</v>
      </c>
      <c r="H36" s="55">
        <f>H12-39</f>
        <v>1721.5</v>
      </c>
      <c r="I36" s="55">
        <f>I13-39</f>
        <v>1144</v>
      </c>
      <c r="J36" s="55">
        <f>J14-39</f>
        <v>855.25</v>
      </c>
      <c r="K36" s="55">
        <f>K15-39</f>
        <v>846.5</v>
      </c>
      <c r="L36" s="137">
        <f>L16-39</f>
        <v>682</v>
      </c>
      <c r="M36" s="53" t="s">
        <v>23</v>
      </c>
      <c r="N36" s="55">
        <f>N12-39</f>
        <v>1725</v>
      </c>
      <c r="O36" s="55">
        <f>O13-39</f>
        <v>1146.3333333333333</v>
      </c>
      <c r="P36" s="55">
        <f>P14-39</f>
        <v>857</v>
      </c>
      <c r="Q36" s="55">
        <f>Q15-39</f>
        <v>850</v>
      </c>
      <c r="R36" s="137">
        <f>R16-39</f>
        <v>683.4</v>
      </c>
      <c r="S36" s="59" t="s">
        <v>54</v>
      </c>
      <c r="T36" s="102">
        <f>T12-48</f>
        <v>1714.5</v>
      </c>
      <c r="U36" s="102">
        <f>U13-48</f>
        <v>1137.6666666666667</v>
      </c>
      <c r="V36" s="102">
        <f>V14-48</f>
        <v>849.25</v>
      </c>
      <c r="W36" s="102">
        <f>W15-48</f>
        <v>839.5</v>
      </c>
      <c r="X36" s="138">
        <f>X16-48</f>
        <v>676.2</v>
      </c>
      <c r="Y36" s="59" t="s">
        <v>54</v>
      </c>
      <c r="Z36" s="102">
        <f>Z12-48</f>
        <v>1718</v>
      </c>
      <c r="AA36" s="102">
        <f>AA13-48</f>
        <v>1140</v>
      </c>
      <c r="AB36" s="102">
        <f>AB14-48</f>
        <v>851</v>
      </c>
      <c r="AC36" s="102">
        <f>AC15-48</f>
        <v>843</v>
      </c>
      <c r="AD36" s="138">
        <f>AD16-48</f>
        <v>677.6</v>
      </c>
      <c r="AE36" s="63" t="s">
        <v>76</v>
      </c>
      <c r="AF36" s="65">
        <f>AF$12-63</f>
        <v>1703.5</v>
      </c>
      <c r="AG36" s="65">
        <f>AG$13-63</f>
        <v>1128</v>
      </c>
      <c r="AH36" s="65">
        <f>AH$14-63</f>
        <v>840.25</v>
      </c>
      <c r="AI36" s="65">
        <f>AI$15-63</f>
        <v>828.5</v>
      </c>
      <c r="AJ36" s="139">
        <f>AJ$16-63</f>
        <v>667.6</v>
      </c>
      <c r="AK36" s="63" t="s">
        <v>76</v>
      </c>
      <c r="AL36" s="65">
        <f>AL$12-63</f>
        <v>1707</v>
      </c>
      <c r="AM36" s="65">
        <f>AM$13-63</f>
        <v>1130.3333333333333</v>
      </c>
      <c r="AN36" s="65">
        <f>AN$14-63</f>
        <v>842</v>
      </c>
      <c r="AO36" s="65">
        <f>AO$15-63</f>
        <v>832</v>
      </c>
      <c r="AP36" s="139">
        <f>AP$16-63</f>
        <v>669</v>
      </c>
      <c r="AQ36" s="69" t="s">
        <v>23</v>
      </c>
      <c r="AR36" s="71">
        <f>AR12-39</f>
        <v>1725</v>
      </c>
      <c r="AS36" s="71">
        <f>AS13-39</f>
        <v>1148.6666666666667</v>
      </c>
      <c r="AT36" s="71">
        <f>AT14-39</f>
        <v>860.5</v>
      </c>
      <c r="AU36" s="71">
        <f>AU15-39</f>
        <v>850</v>
      </c>
      <c r="AV36" s="140">
        <f>AV16-39</f>
        <v>687.6</v>
      </c>
      <c r="AW36" s="69" t="s">
        <v>23</v>
      </c>
      <c r="AX36" s="71">
        <f>AX12-39</f>
        <v>1728.5</v>
      </c>
      <c r="AY36" s="71">
        <f>AY13-39</f>
        <v>1151</v>
      </c>
      <c r="AZ36" s="71">
        <f>AZ14-39</f>
        <v>862.25</v>
      </c>
      <c r="BA36" s="71">
        <f>BA15-39</f>
        <v>853.5</v>
      </c>
      <c r="BB36" s="140">
        <f>BB16-39</f>
        <v>689</v>
      </c>
      <c r="BC36" s="75" t="s">
        <v>23</v>
      </c>
      <c r="BD36" s="77">
        <f>BD12-39</f>
        <v>1727.5</v>
      </c>
      <c r="BE36" s="77">
        <f>BE13-39</f>
        <v>1152</v>
      </c>
      <c r="BF36" s="77">
        <f>BF14-39</f>
        <v>864.25</v>
      </c>
      <c r="BG36" s="77">
        <f>BG15-39</f>
        <v>852.5</v>
      </c>
      <c r="BH36" s="141">
        <f>BH16-39</f>
        <v>691.6</v>
      </c>
      <c r="BI36" s="75" t="s">
        <v>23</v>
      </c>
      <c r="BJ36" s="77">
        <f>BJ12-39</f>
        <v>1731</v>
      </c>
      <c r="BK36" s="77">
        <f>BK13-39</f>
        <v>1154.3333333333333</v>
      </c>
      <c r="BL36" s="77">
        <f>BL14-39</f>
        <v>866</v>
      </c>
      <c r="BM36" s="77">
        <f>BM15-39</f>
        <v>856</v>
      </c>
      <c r="BN36" s="141">
        <f>BN16-39</f>
        <v>693</v>
      </c>
      <c r="BO36" s="212" t="s">
        <v>138</v>
      </c>
      <c r="BP36" s="82">
        <f>BP$12-35</f>
        <v>1724.5</v>
      </c>
      <c r="BQ36" s="82">
        <f>BQ$13-35</f>
        <v>1146.6666666666667</v>
      </c>
      <c r="BR36" s="82">
        <f>BR$14-35</f>
        <v>857.75</v>
      </c>
      <c r="BS36" s="82">
        <f>BS$15-35</f>
        <v>849.5</v>
      </c>
      <c r="BT36" s="142">
        <f>BT$16-35</f>
        <v>684.4</v>
      </c>
      <c r="BU36" s="212" t="s">
        <v>138</v>
      </c>
      <c r="BV36" s="82">
        <f>BV12-16</f>
        <v>1747</v>
      </c>
      <c r="BW36" s="82">
        <f>BW$13-35</f>
        <v>1149</v>
      </c>
      <c r="BX36" s="82">
        <f>BX$14-35</f>
        <v>859.5</v>
      </c>
      <c r="BY36" s="82">
        <f>BY$15-35</f>
        <v>853</v>
      </c>
      <c r="BZ36" s="142">
        <f>BZ$16-35</f>
        <v>685.8</v>
      </c>
      <c r="CA36" s="192" t="s">
        <v>123</v>
      </c>
      <c r="CB36" s="194">
        <f>CB$12-59</f>
        <v>1706.5</v>
      </c>
      <c r="CC36" s="194">
        <f>CC$13-59</f>
        <v>1130.6666666666667</v>
      </c>
      <c r="CD36" s="194">
        <f>CD$14-59</f>
        <v>842.75</v>
      </c>
      <c r="CE36" s="194">
        <f>CE$15-59</f>
        <v>831.5</v>
      </c>
      <c r="CF36" s="206">
        <f>CF$16-59</f>
        <v>670</v>
      </c>
      <c r="CG36" s="192" t="s">
        <v>123</v>
      </c>
      <c r="CH36" s="194">
        <f>CH$12-59</f>
        <v>1710</v>
      </c>
      <c r="CI36" s="194">
        <f>CI$13-59</f>
        <v>1133</v>
      </c>
      <c r="CJ36" s="194">
        <f>CJ$14-59</f>
        <v>844.5</v>
      </c>
      <c r="CK36" s="194">
        <f>CK$15-59</f>
        <v>835</v>
      </c>
      <c r="CL36" s="206">
        <f>CL$16-59</f>
        <v>671.4</v>
      </c>
    </row>
    <row r="37" spans="2:90" s="174" customFormat="1" ht="15">
      <c r="B37" s="170"/>
      <c r="C37" s="170"/>
      <c r="D37" s="336"/>
      <c r="E37" s="341"/>
      <c r="F37" s="342"/>
      <c r="G37" s="53" t="s">
        <v>62</v>
      </c>
      <c r="H37" s="55" t="e">
        <f>H11-51</f>
        <v>#VALUE!</v>
      </c>
      <c r="I37" s="55" t="e">
        <f>I11-51</f>
        <v>#VALUE!</v>
      </c>
      <c r="J37" s="55" t="e">
        <f>J11-51</f>
        <v>#VALUE!</v>
      </c>
      <c r="K37" s="55" t="e">
        <f>K11-51</f>
        <v>#VALUE!</v>
      </c>
      <c r="L37" s="137" t="e">
        <f>L11-51</f>
        <v>#VALUE!</v>
      </c>
      <c r="M37" s="53" t="s">
        <v>62</v>
      </c>
      <c r="N37" s="55" t="e">
        <f>N11-51</f>
        <v>#VALUE!</v>
      </c>
      <c r="O37" s="55" t="e">
        <f>O11-51</f>
        <v>#VALUE!</v>
      </c>
      <c r="P37" s="55" t="e">
        <f>P11-51</f>
        <v>#VALUE!</v>
      </c>
      <c r="Q37" s="55" t="e">
        <f>Q11-51</f>
        <v>#VALUE!</v>
      </c>
      <c r="R37" s="137" t="e">
        <f>R11-51</f>
        <v>#VALUE!</v>
      </c>
      <c r="S37" s="59" t="s">
        <v>62</v>
      </c>
      <c r="T37" s="102" t="e">
        <f>T11-51</f>
        <v>#VALUE!</v>
      </c>
      <c r="U37" s="102" t="e">
        <f>U11-51</f>
        <v>#VALUE!</v>
      </c>
      <c r="V37" s="102" t="e">
        <f>V11-51</f>
        <v>#VALUE!</v>
      </c>
      <c r="W37" s="102" t="e">
        <f>W11-51</f>
        <v>#VALUE!</v>
      </c>
      <c r="X37" s="138" t="e">
        <f>X11-51</f>
        <v>#VALUE!</v>
      </c>
      <c r="Y37" s="59" t="s">
        <v>62</v>
      </c>
      <c r="Z37" s="102" t="e">
        <f>Z11-51</f>
        <v>#VALUE!</v>
      </c>
      <c r="AA37" s="102" t="e">
        <f>AA11-51</f>
        <v>#VALUE!</v>
      </c>
      <c r="AB37" s="102" t="e">
        <f>AB11-51</f>
        <v>#VALUE!</v>
      </c>
      <c r="AC37" s="102" t="e">
        <f>AC11-51</f>
        <v>#VALUE!</v>
      </c>
      <c r="AD37" s="138" t="e">
        <f>AD11-51</f>
        <v>#VALUE!</v>
      </c>
      <c r="AE37" s="63" t="s">
        <v>62</v>
      </c>
      <c r="AF37" s="65" t="e">
        <f>AF11-51</f>
        <v>#VALUE!</v>
      </c>
      <c r="AG37" s="65" t="e">
        <f>AG11-51</f>
        <v>#VALUE!</v>
      </c>
      <c r="AH37" s="65" t="e">
        <f>AH11-51</f>
        <v>#VALUE!</v>
      </c>
      <c r="AI37" s="65" t="e">
        <f>AI11-51</f>
        <v>#VALUE!</v>
      </c>
      <c r="AJ37" s="139" t="e">
        <f>AJ11-51</f>
        <v>#VALUE!</v>
      </c>
      <c r="AK37" s="63" t="s">
        <v>62</v>
      </c>
      <c r="AL37" s="65" t="e">
        <f>AL11-51</f>
        <v>#VALUE!</v>
      </c>
      <c r="AM37" s="65" t="e">
        <f>AM11-51</f>
        <v>#VALUE!</v>
      </c>
      <c r="AN37" s="65" t="e">
        <f>AN11-51</f>
        <v>#VALUE!</v>
      </c>
      <c r="AO37" s="65" t="e">
        <f>AO11-51</f>
        <v>#VALUE!</v>
      </c>
      <c r="AP37" s="139" t="e">
        <f>AP11-51</f>
        <v>#VALUE!</v>
      </c>
      <c r="AQ37" s="69" t="s">
        <v>62</v>
      </c>
      <c r="AR37" s="71" t="e">
        <f>AR11-51</f>
        <v>#VALUE!</v>
      </c>
      <c r="AS37" s="71" t="e">
        <f>AS11-51</f>
        <v>#VALUE!</v>
      </c>
      <c r="AT37" s="71" t="e">
        <f>AT11-51</f>
        <v>#VALUE!</v>
      </c>
      <c r="AU37" s="71" t="e">
        <f>AU11-51</f>
        <v>#VALUE!</v>
      </c>
      <c r="AV37" s="140" t="e">
        <f>AV11-51</f>
        <v>#VALUE!</v>
      </c>
      <c r="AW37" s="69" t="s">
        <v>62</v>
      </c>
      <c r="AX37" s="71" t="e">
        <f>AX11-51</f>
        <v>#VALUE!</v>
      </c>
      <c r="AY37" s="71" t="e">
        <f>AY11-51</f>
        <v>#VALUE!</v>
      </c>
      <c r="AZ37" s="71" t="e">
        <f>AZ11-51</f>
        <v>#VALUE!</v>
      </c>
      <c r="BA37" s="71" t="e">
        <f>BA11-51</f>
        <v>#VALUE!</v>
      </c>
      <c r="BB37" s="140" t="e">
        <f>BB11-51</f>
        <v>#VALUE!</v>
      </c>
      <c r="BC37" s="75" t="s">
        <v>62</v>
      </c>
      <c r="BD37" s="77" t="e">
        <f>BD11-51</f>
        <v>#VALUE!</v>
      </c>
      <c r="BE37" s="77" t="e">
        <f>BE11-51</f>
        <v>#VALUE!</v>
      </c>
      <c r="BF37" s="77" t="e">
        <f>BF11-51</f>
        <v>#VALUE!</v>
      </c>
      <c r="BG37" s="77" t="e">
        <f>BG11-51</f>
        <v>#VALUE!</v>
      </c>
      <c r="BH37" s="141" t="e">
        <f>BH11-51</f>
        <v>#VALUE!</v>
      </c>
      <c r="BI37" s="75" t="s">
        <v>62</v>
      </c>
      <c r="BJ37" s="77" t="e">
        <f>BJ11-51</f>
        <v>#VALUE!</v>
      </c>
      <c r="BK37" s="77" t="e">
        <f>BK11-51</f>
        <v>#VALUE!</v>
      </c>
      <c r="BL37" s="77" t="e">
        <f>BL11-51</f>
        <v>#VALUE!</v>
      </c>
      <c r="BM37" s="77" t="e">
        <f>BM11-51</f>
        <v>#VALUE!</v>
      </c>
      <c r="BN37" s="141" t="e">
        <f>BN11-51</f>
        <v>#VALUE!</v>
      </c>
      <c r="BO37" s="212" t="s">
        <v>143</v>
      </c>
      <c r="BP37" s="82" t="e">
        <f>BP11-51</f>
        <v>#VALUE!</v>
      </c>
      <c r="BQ37" s="82" t="e">
        <f>BQ11-51</f>
        <v>#VALUE!</v>
      </c>
      <c r="BR37" s="82" t="e">
        <f>BR11-51</f>
        <v>#VALUE!</v>
      </c>
      <c r="BS37" s="82" t="e">
        <f>BS11-51</f>
        <v>#VALUE!</v>
      </c>
      <c r="BT37" s="142" t="e">
        <f>BT11-51</f>
        <v>#VALUE!</v>
      </c>
      <c r="BU37" s="212" t="s">
        <v>143</v>
      </c>
      <c r="BV37" s="82" t="e">
        <f>BV11-51</f>
        <v>#VALUE!</v>
      </c>
      <c r="BW37" s="82" t="e">
        <f>BW11-51</f>
        <v>#VALUE!</v>
      </c>
      <c r="BX37" s="82" t="e">
        <f>BX11-51</f>
        <v>#VALUE!</v>
      </c>
      <c r="BY37" s="82" t="e">
        <f>BY11-51</f>
        <v>#VALUE!</v>
      </c>
      <c r="BZ37" s="142" t="e">
        <f>BZ11-51</f>
        <v>#VALUE!</v>
      </c>
      <c r="CA37" s="192" t="s">
        <v>62</v>
      </c>
      <c r="CB37" s="194" t="e">
        <f>CB11-51</f>
        <v>#VALUE!</v>
      </c>
      <c r="CC37" s="194" t="e">
        <f>CC11-51</f>
        <v>#VALUE!</v>
      </c>
      <c r="CD37" s="194" t="e">
        <f>CD11-51</f>
        <v>#VALUE!</v>
      </c>
      <c r="CE37" s="194" t="e">
        <f>CE11-51</f>
        <v>#VALUE!</v>
      </c>
      <c r="CF37" s="206" t="e">
        <f>CF11-51</f>
        <v>#VALUE!</v>
      </c>
      <c r="CG37" s="192" t="s">
        <v>62</v>
      </c>
      <c r="CH37" s="194" t="e">
        <f>CH11-51</f>
        <v>#VALUE!</v>
      </c>
      <c r="CI37" s="194" t="e">
        <f>CI11-51</f>
        <v>#VALUE!</v>
      </c>
      <c r="CJ37" s="194" t="e">
        <f>CJ11-51</f>
        <v>#VALUE!</v>
      </c>
      <c r="CK37" s="194" t="e">
        <f>CK11-51</f>
        <v>#VALUE!</v>
      </c>
      <c r="CL37" s="206" t="e">
        <f>CL11-51</f>
        <v>#VALUE!</v>
      </c>
    </row>
    <row r="38" spans="2:90" s="174" customFormat="1" ht="15">
      <c r="B38" s="170"/>
      <c r="C38" s="170"/>
      <c r="D38" s="336"/>
      <c r="E38" s="261" t="s">
        <v>31</v>
      </c>
      <c r="F38" s="262"/>
      <c r="G38" s="53" t="s">
        <v>17</v>
      </c>
      <c r="H38" s="55">
        <f>H12-41</f>
        <v>1719.5</v>
      </c>
      <c r="I38" s="55">
        <f>I13-41</f>
        <v>1142</v>
      </c>
      <c r="J38" s="55">
        <f>J14-41</f>
        <v>853.25</v>
      </c>
      <c r="K38" s="55">
        <f>K15-41</f>
        <v>844.5</v>
      </c>
      <c r="L38" s="137">
        <f>L16-41</f>
        <v>680</v>
      </c>
      <c r="M38" s="53" t="s">
        <v>17</v>
      </c>
      <c r="N38" s="55">
        <f>N12-41</f>
        <v>1723</v>
      </c>
      <c r="O38" s="55">
        <f>O13-41</f>
        <v>1144.3333333333333</v>
      </c>
      <c r="P38" s="55">
        <f>P14-41</f>
        <v>855</v>
      </c>
      <c r="Q38" s="55">
        <f>Q15-41</f>
        <v>848</v>
      </c>
      <c r="R38" s="137">
        <f>R16-41</f>
        <v>681.4</v>
      </c>
      <c r="S38" s="59" t="s">
        <v>55</v>
      </c>
      <c r="T38" s="102">
        <f>T$12-50</f>
        <v>1712.5</v>
      </c>
      <c r="U38" s="102">
        <f>U$13-50</f>
        <v>1135.6666666666667</v>
      </c>
      <c r="V38" s="102">
        <f>V$14-50</f>
        <v>847.25</v>
      </c>
      <c r="W38" s="102">
        <f>W$15-50</f>
        <v>837.5</v>
      </c>
      <c r="X38" s="102">
        <f>X$16-50</f>
        <v>674.2</v>
      </c>
      <c r="Y38" s="59" t="s">
        <v>55</v>
      </c>
      <c r="Z38" s="102">
        <f>Z$12-50</f>
        <v>1716</v>
      </c>
      <c r="AA38" s="102">
        <f>AA$13-50</f>
        <v>1138</v>
      </c>
      <c r="AB38" s="102">
        <f>AB$14-50</f>
        <v>849</v>
      </c>
      <c r="AC38" s="102">
        <f>AC$15-50</f>
        <v>841</v>
      </c>
      <c r="AD38" s="102">
        <f>AD$16-50</f>
        <v>675.6</v>
      </c>
      <c r="AE38" s="63" t="s">
        <v>77</v>
      </c>
      <c r="AF38" s="65">
        <f>AF$12-65</f>
        <v>1701.5</v>
      </c>
      <c r="AG38" s="65">
        <f>AG$13-65</f>
        <v>1126</v>
      </c>
      <c r="AH38" s="65">
        <f>AH$14-65</f>
        <v>838.25</v>
      </c>
      <c r="AI38" s="65">
        <f>AI$15-65</f>
        <v>826.5</v>
      </c>
      <c r="AJ38" s="139">
        <f>AJ$16-65</f>
        <v>665.6</v>
      </c>
      <c r="AK38" s="63" t="s">
        <v>77</v>
      </c>
      <c r="AL38" s="65">
        <f>AL$12-65</f>
        <v>1705</v>
      </c>
      <c r="AM38" s="65">
        <f>AM$13-65</f>
        <v>1128.3333333333333</v>
      </c>
      <c r="AN38" s="65">
        <f>AN$14-65</f>
        <v>840</v>
      </c>
      <c r="AO38" s="65">
        <f>AO$15-65</f>
        <v>830</v>
      </c>
      <c r="AP38" s="139">
        <f>AP$16-65</f>
        <v>667</v>
      </c>
      <c r="AQ38" s="69" t="s">
        <v>17</v>
      </c>
      <c r="AR38" s="71">
        <f>AR12-41</f>
        <v>1723</v>
      </c>
      <c r="AS38" s="71">
        <f>AS13-41</f>
        <v>1146.6666666666667</v>
      </c>
      <c r="AT38" s="71">
        <f>AT14-41</f>
        <v>858.5</v>
      </c>
      <c r="AU38" s="71">
        <f>AU15-41</f>
        <v>848</v>
      </c>
      <c r="AV38" s="140">
        <f>AV16-41</f>
        <v>685.6</v>
      </c>
      <c r="AW38" s="69" t="s">
        <v>17</v>
      </c>
      <c r="AX38" s="71">
        <f>AX12-41</f>
        <v>1726.5</v>
      </c>
      <c r="AY38" s="71">
        <f>AY13-41</f>
        <v>1149</v>
      </c>
      <c r="AZ38" s="71">
        <f>AZ14-41</f>
        <v>860.25</v>
      </c>
      <c r="BA38" s="71">
        <f>BA15-41</f>
        <v>851.5</v>
      </c>
      <c r="BB38" s="140">
        <f>BB16-41</f>
        <v>687</v>
      </c>
      <c r="BC38" s="75" t="s">
        <v>17</v>
      </c>
      <c r="BD38" s="77">
        <f>BD12-41</f>
        <v>1725.5</v>
      </c>
      <c r="BE38" s="77">
        <f>BE13-41</f>
        <v>1150</v>
      </c>
      <c r="BF38" s="77">
        <f>BF14-41</f>
        <v>862.25</v>
      </c>
      <c r="BG38" s="77">
        <f>BG15-41</f>
        <v>850.5</v>
      </c>
      <c r="BH38" s="141">
        <f>BH16-41</f>
        <v>689.6</v>
      </c>
      <c r="BI38" s="75" t="s">
        <v>17</v>
      </c>
      <c r="BJ38" s="77">
        <f>BJ12-41</f>
        <v>1729</v>
      </c>
      <c r="BK38" s="77">
        <f>BK13-41</f>
        <v>1152.3333333333333</v>
      </c>
      <c r="BL38" s="77">
        <f>BL14-41</f>
        <v>864</v>
      </c>
      <c r="BM38" s="77">
        <f>BM15-41</f>
        <v>854</v>
      </c>
      <c r="BN38" s="141">
        <f>BN16-41</f>
        <v>691</v>
      </c>
      <c r="BO38" s="212" t="s">
        <v>140</v>
      </c>
      <c r="BP38" s="82">
        <f>BP$12-37</f>
        <v>1722.5</v>
      </c>
      <c r="BQ38" s="82">
        <f>BQ$13-37</f>
        <v>1144.6666666666667</v>
      </c>
      <c r="BR38" s="82">
        <f>BR$14-37</f>
        <v>855.75</v>
      </c>
      <c r="BS38" s="82">
        <f>BS$15-37</f>
        <v>847.5</v>
      </c>
      <c r="BT38" s="142">
        <f>BT$16-37</f>
        <v>682.4</v>
      </c>
      <c r="BU38" s="212" t="s">
        <v>140</v>
      </c>
      <c r="BV38" s="82">
        <f>BV12-37</f>
        <v>1726</v>
      </c>
      <c r="BW38" s="82">
        <f>BW$13-37</f>
        <v>1147</v>
      </c>
      <c r="BX38" s="82">
        <f>BX$14-37</f>
        <v>857.5</v>
      </c>
      <c r="BY38" s="82">
        <f>BY$15-37</f>
        <v>851</v>
      </c>
      <c r="BZ38" s="142">
        <f>BZ$16-37</f>
        <v>683.8</v>
      </c>
      <c r="CA38" s="192" t="s">
        <v>124</v>
      </c>
      <c r="CB38" s="194">
        <f>CB$12-61</f>
        <v>1704.5</v>
      </c>
      <c r="CC38" s="194">
        <f>CC$13-61</f>
        <v>1128.6666666666667</v>
      </c>
      <c r="CD38" s="194">
        <f>CD$14-61</f>
        <v>840.75</v>
      </c>
      <c r="CE38" s="194">
        <f>CE$15-61</f>
        <v>829.5</v>
      </c>
      <c r="CF38" s="206">
        <f>CF$16-61</f>
        <v>668</v>
      </c>
      <c r="CG38" s="192" t="s">
        <v>124</v>
      </c>
      <c r="CH38" s="194">
        <f>CH$12-61</f>
        <v>1708</v>
      </c>
      <c r="CI38" s="194">
        <f>CI$13-61</f>
        <v>1131</v>
      </c>
      <c r="CJ38" s="194">
        <f>CJ$14-61</f>
        <v>842.5</v>
      </c>
      <c r="CK38" s="194">
        <f>CK$15-61</f>
        <v>833</v>
      </c>
      <c r="CL38" s="206">
        <f>CL$16-61</f>
        <v>669.4</v>
      </c>
    </row>
    <row r="39" spans="2:90" s="174" customFormat="1" ht="15">
      <c r="B39" s="170"/>
      <c r="C39" s="170"/>
      <c r="D39" s="336"/>
      <c r="E39" s="261"/>
      <c r="F39" s="262"/>
      <c r="G39" s="53" t="s">
        <v>63</v>
      </c>
      <c r="H39" s="55" t="e">
        <f>H9-18</f>
        <v>#VALUE!</v>
      </c>
      <c r="I39" s="55" t="e">
        <f>I9-18</f>
        <v>#VALUE!</v>
      </c>
      <c r="J39" s="55" t="e">
        <f>J9-18</f>
        <v>#VALUE!</v>
      </c>
      <c r="K39" s="55" t="e">
        <f>K9-18</f>
        <v>#VALUE!</v>
      </c>
      <c r="L39" s="137" t="e">
        <f>L9-18</f>
        <v>#VALUE!</v>
      </c>
      <c r="M39" s="53" t="s">
        <v>63</v>
      </c>
      <c r="N39" s="55" t="e">
        <f>N9-18</f>
        <v>#VALUE!</v>
      </c>
      <c r="O39" s="55" t="e">
        <f>O9-18</f>
        <v>#VALUE!</v>
      </c>
      <c r="P39" s="55" t="e">
        <f>P9-18</f>
        <v>#VALUE!</v>
      </c>
      <c r="Q39" s="55" t="e">
        <f>Q9-18</f>
        <v>#VALUE!</v>
      </c>
      <c r="R39" s="137" t="e">
        <f>R9-18</f>
        <v>#VALUE!</v>
      </c>
      <c r="S39" s="59" t="s">
        <v>63</v>
      </c>
      <c r="T39" s="102" t="e">
        <f>T9-18</f>
        <v>#VALUE!</v>
      </c>
      <c r="U39" s="102" t="e">
        <f>U9-18</f>
        <v>#VALUE!</v>
      </c>
      <c r="V39" s="102" t="e">
        <f>V9-18</f>
        <v>#VALUE!</v>
      </c>
      <c r="W39" s="102" t="e">
        <f>W9-18</f>
        <v>#VALUE!</v>
      </c>
      <c r="X39" s="138" t="e">
        <f>X9-18</f>
        <v>#VALUE!</v>
      </c>
      <c r="Y39" s="59" t="s">
        <v>63</v>
      </c>
      <c r="Z39" s="102" t="e">
        <f>Z9-18</f>
        <v>#VALUE!</v>
      </c>
      <c r="AA39" s="102" t="e">
        <f>AA9-18</f>
        <v>#VALUE!</v>
      </c>
      <c r="AB39" s="102" t="e">
        <f>AB9-18</f>
        <v>#VALUE!</v>
      </c>
      <c r="AC39" s="102" t="e">
        <f>AC9-18</f>
        <v>#VALUE!</v>
      </c>
      <c r="AD39" s="138" t="e">
        <f>AD9-18</f>
        <v>#VALUE!</v>
      </c>
      <c r="AE39" s="63" t="s">
        <v>63</v>
      </c>
      <c r="AF39" s="65" t="e">
        <f>AF9-18</f>
        <v>#VALUE!</v>
      </c>
      <c r="AG39" s="65" t="e">
        <f>AG9-18</f>
        <v>#VALUE!</v>
      </c>
      <c r="AH39" s="65" t="e">
        <f>AH9-18</f>
        <v>#VALUE!</v>
      </c>
      <c r="AI39" s="65" t="e">
        <f>AI9-18</f>
        <v>#VALUE!</v>
      </c>
      <c r="AJ39" s="139" t="e">
        <f>AJ9-18</f>
        <v>#VALUE!</v>
      </c>
      <c r="AK39" s="63" t="s">
        <v>63</v>
      </c>
      <c r="AL39" s="65" t="e">
        <f>AL9-18</f>
        <v>#VALUE!</v>
      </c>
      <c r="AM39" s="65" t="e">
        <f>AM9-18</f>
        <v>#VALUE!</v>
      </c>
      <c r="AN39" s="65" t="e">
        <f>AN9-18</f>
        <v>#VALUE!</v>
      </c>
      <c r="AO39" s="65" t="e">
        <f>AO9-18</f>
        <v>#VALUE!</v>
      </c>
      <c r="AP39" s="139" t="e">
        <f>AP9-18</f>
        <v>#VALUE!</v>
      </c>
      <c r="AQ39" s="69" t="s">
        <v>63</v>
      </c>
      <c r="AR39" s="71" t="e">
        <f>AR9-18</f>
        <v>#VALUE!</v>
      </c>
      <c r="AS39" s="71" t="e">
        <f>AS9-18</f>
        <v>#VALUE!</v>
      </c>
      <c r="AT39" s="71" t="e">
        <f>AT9-18</f>
        <v>#VALUE!</v>
      </c>
      <c r="AU39" s="71" t="e">
        <f>AU9-18</f>
        <v>#VALUE!</v>
      </c>
      <c r="AV39" s="140" t="e">
        <f>AV9-18</f>
        <v>#VALUE!</v>
      </c>
      <c r="AW39" s="69" t="s">
        <v>63</v>
      </c>
      <c r="AX39" s="71" t="e">
        <f>AX9-18</f>
        <v>#VALUE!</v>
      </c>
      <c r="AY39" s="71" t="e">
        <f>AY9-18</f>
        <v>#VALUE!</v>
      </c>
      <c r="AZ39" s="71" t="e">
        <f>AZ9-18</f>
        <v>#VALUE!</v>
      </c>
      <c r="BA39" s="71" t="e">
        <f>BA9-18</f>
        <v>#VALUE!</v>
      </c>
      <c r="BB39" s="140" t="e">
        <f>BB9-18</f>
        <v>#VALUE!</v>
      </c>
      <c r="BC39" s="75" t="s">
        <v>63</v>
      </c>
      <c r="BD39" s="77" t="e">
        <f>BD9-18</f>
        <v>#VALUE!</v>
      </c>
      <c r="BE39" s="77" t="e">
        <f>BE9-18</f>
        <v>#VALUE!</v>
      </c>
      <c r="BF39" s="77" t="e">
        <f>BF9-18</f>
        <v>#VALUE!</v>
      </c>
      <c r="BG39" s="77" t="e">
        <f>BG9-18</f>
        <v>#VALUE!</v>
      </c>
      <c r="BH39" s="141" t="e">
        <f>BH9-18</f>
        <v>#VALUE!</v>
      </c>
      <c r="BI39" s="75" t="s">
        <v>63</v>
      </c>
      <c r="BJ39" s="77" t="e">
        <f>BJ9-18</f>
        <v>#VALUE!</v>
      </c>
      <c r="BK39" s="77" t="e">
        <f>BK9-18</f>
        <v>#VALUE!</v>
      </c>
      <c r="BL39" s="77" t="e">
        <f>BL9-18</f>
        <v>#VALUE!</v>
      </c>
      <c r="BM39" s="77" t="e">
        <f>BM9-18</f>
        <v>#VALUE!</v>
      </c>
      <c r="BN39" s="141" t="e">
        <f>BN9-18</f>
        <v>#VALUE!</v>
      </c>
      <c r="BO39" s="212" t="s">
        <v>144</v>
      </c>
      <c r="BP39" s="82" t="e">
        <f>BP9-18</f>
        <v>#VALUE!</v>
      </c>
      <c r="BQ39" s="82" t="e">
        <f>BQ9-18</f>
        <v>#VALUE!</v>
      </c>
      <c r="BR39" s="82" t="e">
        <f>BR9-18</f>
        <v>#VALUE!</v>
      </c>
      <c r="BS39" s="82" t="e">
        <f>BS9-18</f>
        <v>#VALUE!</v>
      </c>
      <c r="BT39" s="142" t="e">
        <f>BT9-18</f>
        <v>#VALUE!</v>
      </c>
      <c r="BU39" s="212" t="s">
        <v>144</v>
      </c>
      <c r="BV39" s="82" t="e">
        <f>BV9-18</f>
        <v>#VALUE!</v>
      </c>
      <c r="BW39" s="82" t="e">
        <f>BW9-18</f>
        <v>#VALUE!</v>
      </c>
      <c r="BX39" s="82" t="e">
        <f>BX9-18</f>
        <v>#VALUE!</v>
      </c>
      <c r="BY39" s="82" t="e">
        <f>BY9-18</f>
        <v>#VALUE!</v>
      </c>
      <c r="BZ39" s="142" t="e">
        <f>BZ9-18</f>
        <v>#VALUE!</v>
      </c>
      <c r="CA39" s="192" t="s">
        <v>63</v>
      </c>
      <c r="CB39" s="194" t="e">
        <f>CB9-18</f>
        <v>#VALUE!</v>
      </c>
      <c r="CC39" s="194" t="e">
        <f>CC9-18</f>
        <v>#VALUE!</v>
      </c>
      <c r="CD39" s="194" t="e">
        <f>CD9-18</f>
        <v>#VALUE!</v>
      </c>
      <c r="CE39" s="194" t="e">
        <f>CE9-18</f>
        <v>#VALUE!</v>
      </c>
      <c r="CF39" s="206" t="e">
        <f>CF9-18</f>
        <v>#VALUE!</v>
      </c>
      <c r="CG39" s="192" t="s">
        <v>63</v>
      </c>
      <c r="CH39" s="194" t="e">
        <f>CH9-18</f>
        <v>#VALUE!</v>
      </c>
      <c r="CI39" s="194" t="e">
        <f>CI9-18</f>
        <v>#VALUE!</v>
      </c>
      <c r="CJ39" s="194" t="e">
        <f>CJ9-18</f>
        <v>#VALUE!</v>
      </c>
      <c r="CK39" s="194" t="e">
        <f>CK9-18</f>
        <v>#VALUE!</v>
      </c>
      <c r="CL39" s="206" t="e">
        <f>CL9-18</f>
        <v>#VALUE!</v>
      </c>
    </row>
    <row r="40" spans="2:90" s="174" customFormat="1" ht="15">
      <c r="B40" s="170"/>
      <c r="C40" s="170"/>
      <c r="D40" s="336"/>
      <c r="E40" s="261" t="s">
        <v>33</v>
      </c>
      <c r="F40" s="262"/>
      <c r="G40" s="53" t="s">
        <v>17</v>
      </c>
      <c r="H40" s="55">
        <f>H12-41</f>
        <v>1719.5</v>
      </c>
      <c r="I40" s="55">
        <f>I13-41</f>
        <v>1142</v>
      </c>
      <c r="J40" s="55">
        <f>J14-41</f>
        <v>853.25</v>
      </c>
      <c r="K40" s="55">
        <f>K15-41</f>
        <v>844.5</v>
      </c>
      <c r="L40" s="137">
        <f>L16-41</f>
        <v>680</v>
      </c>
      <c r="M40" s="53" t="s">
        <v>17</v>
      </c>
      <c r="N40" s="55">
        <f>N12-41</f>
        <v>1723</v>
      </c>
      <c r="O40" s="55">
        <f>O13-41</f>
        <v>1144.3333333333333</v>
      </c>
      <c r="P40" s="55">
        <f>P14-41</f>
        <v>855</v>
      </c>
      <c r="Q40" s="55">
        <f>Q15-41</f>
        <v>848</v>
      </c>
      <c r="R40" s="137">
        <f>R16-41</f>
        <v>681.4</v>
      </c>
      <c r="S40" s="59" t="s">
        <v>55</v>
      </c>
      <c r="T40" s="102">
        <f>T$12-50</f>
        <v>1712.5</v>
      </c>
      <c r="U40" s="102">
        <f>U$13-50</f>
        <v>1135.6666666666667</v>
      </c>
      <c r="V40" s="102">
        <f>V$14-50</f>
        <v>847.25</v>
      </c>
      <c r="W40" s="102">
        <f>W$15-50</f>
        <v>837.5</v>
      </c>
      <c r="X40" s="102">
        <f>X$16-50</f>
        <v>674.2</v>
      </c>
      <c r="Y40" s="59" t="s">
        <v>55</v>
      </c>
      <c r="Z40" s="102">
        <f>Z$12-50</f>
        <v>1716</v>
      </c>
      <c r="AA40" s="102">
        <f>AA$13-50</f>
        <v>1138</v>
      </c>
      <c r="AB40" s="102">
        <f>AB$14-50</f>
        <v>849</v>
      </c>
      <c r="AC40" s="102">
        <f>AC$15-50</f>
        <v>841</v>
      </c>
      <c r="AD40" s="102">
        <f>AD$16-50</f>
        <v>675.6</v>
      </c>
      <c r="AE40" s="63" t="s">
        <v>77</v>
      </c>
      <c r="AF40" s="65">
        <f>AF$12-65</f>
        <v>1701.5</v>
      </c>
      <c r="AG40" s="65">
        <f>AG$13-65</f>
        <v>1126</v>
      </c>
      <c r="AH40" s="65">
        <f>AH$14-65</f>
        <v>838.25</v>
      </c>
      <c r="AI40" s="65">
        <f>AI$15-65</f>
        <v>826.5</v>
      </c>
      <c r="AJ40" s="139">
        <f>AJ$16-65</f>
        <v>665.6</v>
      </c>
      <c r="AK40" s="63" t="s">
        <v>77</v>
      </c>
      <c r="AL40" s="65">
        <f>AL$12-65</f>
        <v>1705</v>
      </c>
      <c r="AM40" s="65">
        <f>AM$13-65</f>
        <v>1128.3333333333333</v>
      </c>
      <c r="AN40" s="65">
        <f>AN$14-65</f>
        <v>840</v>
      </c>
      <c r="AO40" s="65">
        <f>AO$15-65</f>
        <v>830</v>
      </c>
      <c r="AP40" s="139">
        <f>AP$16-65</f>
        <v>667</v>
      </c>
      <c r="AQ40" s="69" t="s">
        <v>17</v>
      </c>
      <c r="AR40" s="71">
        <f>AR12-41</f>
        <v>1723</v>
      </c>
      <c r="AS40" s="71">
        <f>AS13-41</f>
        <v>1146.6666666666667</v>
      </c>
      <c r="AT40" s="71">
        <f>AT14-41</f>
        <v>858.5</v>
      </c>
      <c r="AU40" s="71">
        <f>AU15-41</f>
        <v>848</v>
      </c>
      <c r="AV40" s="140">
        <f>AV16-18</f>
        <v>708.6</v>
      </c>
      <c r="AW40" s="69" t="s">
        <v>17</v>
      </c>
      <c r="AX40" s="71">
        <f>AX12-41</f>
        <v>1726.5</v>
      </c>
      <c r="AY40" s="71">
        <f>AY13-41</f>
        <v>1149</v>
      </c>
      <c r="AZ40" s="71">
        <f>AZ14-41</f>
        <v>860.25</v>
      </c>
      <c r="BA40" s="71">
        <f>BA15-41</f>
        <v>851.5</v>
      </c>
      <c r="BB40" s="140">
        <f>BB16-41</f>
        <v>687</v>
      </c>
      <c r="BC40" s="75" t="s">
        <v>17</v>
      </c>
      <c r="BD40" s="77">
        <f>BD12-41</f>
        <v>1725.5</v>
      </c>
      <c r="BE40" s="77">
        <f>BE13-41</f>
        <v>1150</v>
      </c>
      <c r="BF40" s="77">
        <f>BF14-41</f>
        <v>862.25</v>
      </c>
      <c r="BG40" s="77">
        <f>BG15-41</f>
        <v>850.5</v>
      </c>
      <c r="BH40" s="141">
        <f>BH16-41</f>
        <v>689.6</v>
      </c>
      <c r="BI40" s="75" t="s">
        <v>17</v>
      </c>
      <c r="BJ40" s="77">
        <f>BJ12-41</f>
        <v>1729</v>
      </c>
      <c r="BK40" s="77">
        <f>BK13-41</f>
        <v>1152.3333333333333</v>
      </c>
      <c r="BL40" s="77">
        <f>BL14-41</f>
        <v>864</v>
      </c>
      <c r="BM40" s="77">
        <f>BM15-41</f>
        <v>854</v>
      </c>
      <c r="BN40" s="141">
        <f>BN16-41</f>
        <v>691</v>
      </c>
      <c r="BO40" s="212" t="s">
        <v>140</v>
      </c>
      <c r="BP40" s="82">
        <f>BP$12-37</f>
        <v>1722.5</v>
      </c>
      <c r="BQ40" s="82">
        <f>BQ$13-37</f>
        <v>1144.6666666666667</v>
      </c>
      <c r="BR40" s="82">
        <f>BR$14-37</f>
        <v>855.75</v>
      </c>
      <c r="BS40" s="82">
        <f>BS$15-37</f>
        <v>847.5</v>
      </c>
      <c r="BT40" s="142">
        <f>BT$16-37</f>
        <v>682.4</v>
      </c>
      <c r="BU40" s="212" t="s">
        <v>140</v>
      </c>
      <c r="BV40" s="82">
        <f>BV12-37</f>
        <v>1726</v>
      </c>
      <c r="BW40" s="82">
        <f>BW$13-37</f>
        <v>1147</v>
      </c>
      <c r="BX40" s="82">
        <f>BX$14-37</f>
        <v>857.5</v>
      </c>
      <c r="BY40" s="82">
        <f>BY$15-37</f>
        <v>851</v>
      </c>
      <c r="BZ40" s="142">
        <f>BZ$16-37</f>
        <v>683.8</v>
      </c>
      <c r="CA40" s="192" t="s">
        <v>124</v>
      </c>
      <c r="CB40" s="194">
        <f>CB$12-61</f>
        <v>1704.5</v>
      </c>
      <c r="CC40" s="194">
        <f>CC$13-61</f>
        <v>1128.6666666666667</v>
      </c>
      <c r="CD40" s="194">
        <f>CD$14-61</f>
        <v>840.75</v>
      </c>
      <c r="CE40" s="194">
        <f>CE$15-61</f>
        <v>829.5</v>
      </c>
      <c r="CF40" s="206">
        <f>CF$16-61</f>
        <v>668</v>
      </c>
      <c r="CG40" s="192" t="s">
        <v>124</v>
      </c>
      <c r="CH40" s="194">
        <f>CH$12-61</f>
        <v>1708</v>
      </c>
      <c r="CI40" s="194">
        <f>CI$13-61</f>
        <v>1131</v>
      </c>
      <c r="CJ40" s="194">
        <f>CJ$14-61</f>
        <v>842.5</v>
      </c>
      <c r="CK40" s="194">
        <f>CK$15-61</f>
        <v>833</v>
      </c>
      <c r="CL40" s="206">
        <f>CL$16-61</f>
        <v>669.4</v>
      </c>
    </row>
    <row r="41" spans="2:90" s="174" customFormat="1" ht="28.5">
      <c r="B41" s="164">
        <v>0</v>
      </c>
      <c r="C41" s="164"/>
      <c r="D41" s="336"/>
      <c r="E41" s="261"/>
      <c r="F41" s="262"/>
      <c r="G41" s="53" t="s">
        <v>66</v>
      </c>
      <c r="H41" s="55" t="e">
        <f>H10-11</f>
        <v>#VALUE!</v>
      </c>
      <c r="I41" s="55" t="e">
        <f>I10-11</f>
        <v>#VALUE!</v>
      </c>
      <c r="J41" s="55" t="e">
        <f>J10-11</f>
        <v>#VALUE!</v>
      </c>
      <c r="K41" s="55" t="e">
        <f>K10-11</f>
        <v>#VALUE!</v>
      </c>
      <c r="L41" s="137" t="e">
        <f>L10-11</f>
        <v>#VALUE!</v>
      </c>
      <c r="M41" s="53" t="s">
        <v>66</v>
      </c>
      <c r="N41" s="55" t="e">
        <f>N10-11</f>
        <v>#VALUE!</v>
      </c>
      <c r="O41" s="55" t="e">
        <f>O10-11</f>
        <v>#VALUE!</v>
      </c>
      <c r="P41" s="55" t="e">
        <f>P10-11</f>
        <v>#VALUE!</v>
      </c>
      <c r="Q41" s="55" t="e">
        <f>Q10-11</f>
        <v>#VALUE!</v>
      </c>
      <c r="R41" s="137" t="e">
        <f>R10-11</f>
        <v>#VALUE!</v>
      </c>
      <c r="S41" s="59" t="s">
        <v>66</v>
      </c>
      <c r="T41" s="102" t="e">
        <f>T10-11</f>
        <v>#VALUE!</v>
      </c>
      <c r="U41" s="102" t="e">
        <f>U10-11</f>
        <v>#VALUE!</v>
      </c>
      <c r="V41" s="102" t="e">
        <f>V10-11</f>
        <v>#VALUE!</v>
      </c>
      <c r="W41" s="102" t="e">
        <f>W10-11</f>
        <v>#VALUE!</v>
      </c>
      <c r="X41" s="138" t="e">
        <f>X10-11</f>
        <v>#VALUE!</v>
      </c>
      <c r="Y41" s="59" t="s">
        <v>66</v>
      </c>
      <c r="Z41" s="102" t="e">
        <f>Z10-11</f>
        <v>#VALUE!</v>
      </c>
      <c r="AA41" s="102" t="e">
        <f>AA10-11</f>
        <v>#VALUE!</v>
      </c>
      <c r="AB41" s="102" t="e">
        <f>AB10-11</f>
        <v>#VALUE!</v>
      </c>
      <c r="AC41" s="102" t="e">
        <f>AC10-11</f>
        <v>#VALUE!</v>
      </c>
      <c r="AD41" s="138" t="e">
        <f>AD10-11</f>
        <v>#VALUE!</v>
      </c>
      <c r="AE41" s="63" t="s">
        <v>66</v>
      </c>
      <c r="AF41" s="65" t="e">
        <f>AF10-11</f>
        <v>#VALUE!</v>
      </c>
      <c r="AG41" s="65" t="e">
        <f>AG10-11</f>
        <v>#VALUE!</v>
      </c>
      <c r="AH41" s="65" t="e">
        <f>AH10-11</f>
        <v>#VALUE!</v>
      </c>
      <c r="AI41" s="65" t="e">
        <f>AI10-11</f>
        <v>#VALUE!</v>
      </c>
      <c r="AJ41" s="139" t="e">
        <f>AJ10-11</f>
        <v>#VALUE!</v>
      </c>
      <c r="AK41" s="63" t="s">
        <v>66</v>
      </c>
      <c r="AL41" s="65" t="e">
        <f>AL10-11</f>
        <v>#VALUE!</v>
      </c>
      <c r="AM41" s="65" t="e">
        <f>AM10-11</f>
        <v>#VALUE!</v>
      </c>
      <c r="AN41" s="65" t="e">
        <f>AN10-11</f>
        <v>#VALUE!</v>
      </c>
      <c r="AO41" s="65" t="e">
        <f>AO10-11</f>
        <v>#VALUE!</v>
      </c>
      <c r="AP41" s="139" t="e">
        <f>AP10-11</f>
        <v>#VALUE!</v>
      </c>
      <c r="AQ41" s="69" t="s">
        <v>66</v>
      </c>
      <c r="AR41" s="71" t="e">
        <f>AR10-11</f>
        <v>#VALUE!</v>
      </c>
      <c r="AS41" s="71" t="e">
        <f>AS10-11</f>
        <v>#VALUE!</v>
      </c>
      <c r="AT41" s="71" t="e">
        <f>AT10-11</f>
        <v>#VALUE!</v>
      </c>
      <c r="AU41" s="71" t="e">
        <f>AU10-11</f>
        <v>#VALUE!</v>
      </c>
      <c r="AV41" s="140" t="e">
        <f>AV10-11</f>
        <v>#VALUE!</v>
      </c>
      <c r="AW41" s="69" t="s">
        <v>66</v>
      </c>
      <c r="AX41" s="71" t="e">
        <f>AX10-11</f>
        <v>#VALUE!</v>
      </c>
      <c r="AY41" s="71" t="e">
        <f>AY10-11</f>
        <v>#VALUE!</v>
      </c>
      <c r="AZ41" s="71" t="e">
        <f>AZ10-11</f>
        <v>#VALUE!</v>
      </c>
      <c r="BA41" s="71" t="e">
        <f>BA10-11</f>
        <v>#VALUE!</v>
      </c>
      <c r="BB41" s="140" t="e">
        <f>BB10-11</f>
        <v>#VALUE!</v>
      </c>
      <c r="BC41" s="75" t="s">
        <v>66</v>
      </c>
      <c r="BD41" s="77" t="e">
        <f>BD10-11</f>
        <v>#VALUE!</v>
      </c>
      <c r="BE41" s="77" t="e">
        <f>BE10-11</f>
        <v>#VALUE!</v>
      </c>
      <c r="BF41" s="77" t="e">
        <f>BF10-11</f>
        <v>#VALUE!</v>
      </c>
      <c r="BG41" s="77" t="e">
        <f>BG10-11</f>
        <v>#VALUE!</v>
      </c>
      <c r="BH41" s="141" t="e">
        <f>BH10-11</f>
        <v>#VALUE!</v>
      </c>
      <c r="BI41" s="75" t="s">
        <v>66</v>
      </c>
      <c r="BJ41" s="77" t="e">
        <f>BJ10-11</f>
        <v>#VALUE!</v>
      </c>
      <c r="BK41" s="77" t="e">
        <f>BK10-11</f>
        <v>#VALUE!</v>
      </c>
      <c r="BL41" s="77" t="e">
        <f>BL10-11</f>
        <v>#VALUE!</v>
      </c>
      <c r="BM41" s="77" t="e">
        <f>BM10-11</f>
        <v>#VALUE!</v>
      </c>
      <c r="BN41" s="141" t="e">
        <f>BN10-11</f>
        <v>#VALUE!</v>
      </c>
      <c r="BO41" s="212" t="s">
        <v>147</v>
      </c>
      <c r="BP41" s="82" t="e">
        <f>BP10-11</f>
        <v>#VALUE!</v>
      </c>
      <c r="BQ41" s="82" t="e">
        <f>BQ10-11</f>
        <v>#VALUE!</v>
      </c>
      <c r="BR41" s="82" t="e">
        <f>BR10-11</f>
        <v>#VALUE!</v>
      </c>
      <c r="BS41" s="82" t="e">
        <f>BS10-11</f>
        <v>#VALUE!</v>
      </c>
      <c r="BT41" s="142" t="e">
        <f>BT10-11</f>
        <v>#VALUE!</v>
      </c>
      <c r="BU41" s="212" t="s">
        <v>147</v>
      </c>
      <c r="BV41" s="82" t="e">
        <f>BV10-11</f>
        <v>#VALUE!</v>
      </c>
      <c r="BW41" s="82" t="e">
        <f>BW10-11</f>
        <v>#VALUE!</v>
      </c>
      <c r="BX41" s="82" t="e">
        <f>BX10-11</f>
        <v>#VALUE!</v>
      </c>
      <c r="BY41" s="82" t="e">
        <f>BY10-11</f>
        <v>#VALUE!</v>
      </c>
      <c r="BZ41" s="142" t="e">
        <f>BZ10-11</f>
        <v>#VALUE!</v>
      </c>
      <c r="CA41" s="192" t="s">
        <v>66</v>
      </c>
      <c r="CB41" s="194" t="e">
        <f>CB10-11</f>
        <v>#VALUE!</v>
      </c>
      <c r="CC41" s="194" t="e">
        <f>CC10-11</f>
        <v>#VALUE!</v>
      </c>
      <c r="CD41" s="194" t="e">
        <f>CD10-11</f>
        <v>#VALUE!</v>
      </c>
      <c r="CE41" s="194" t="e">
        <f>CE10-11</f>
        <v>#VALUE!</v>
      </c>
      <c r="CF41" s="206" t="e">
        <f>CF10-11</f>
        <v>#VALUE!</v>
      </c>
      <c r="CG41" s="192" t="s">
        <v>66</v>
      </c>
      <c r="CH41" s="194" t="e">
        <f>CH10-11</f>
        <v>#VALUE!</v>
      </c>
      <c r="CI41" s="194" t="e">
        <f>CI10-11</f>
        <v>#VALUE!</v>
      </c>
      <c r="CJ41" s="194" t="e">
        <f>CJ10-11</f>
        <v>#VALUE!</v>
      </c>
      <c r="CK41" s="194" t="e">
        <f>CK10-11</f>
        <v>#VALUE!</v>
      </c>
      <c r="CL41" s="206" t="e">
        <f>CL10-11</f>
        <v>#VALUE!</v>
      </c>
    </row>
    <row r="42" spans="2:90" s="174" customFormat="1" ht="15" customHeight="1">
      <c r="B42" s="164">
        <v>1</v>
      </c>
      <c r="C42" s="164"/>
      <c r="D42" s="336"/>
      <c r="E42" s="261" t="s">
        <v>32</v>
      </c>
      <c r="F42" s="262"/>
      <c r="G42" s="53" t="s">
        <v>17</v>
      </c>
      <c r="H42" s="55">
        <f>H12-41</f>
        <v>1719.5</v>
      </c>
      <c r="I42" s="55">
        <f>I13-41</f>
        <v>1142</v>
      </c>
      <c r="J42" s="55">
        <f>J14-41</f>
        <v>853.25</v>
      </c>
      <c r="K42" s="55">
        <f>K15-41</f>
        <v>844.5</v>
      </c>
      <c r="L42" s="137">
        <f>L16-41</f>
        <v>680</v>
      </c>
      <c r="M42" s="53" t="s">
        <v>17</v>
      </c>
      <c r="N42" s="55">
        <f>N12-41</f>
        <v>1723</v>
      </c>
      <c r="O42" s="55">
        <f>O13-41</f>
        <v>1144.3333333333333</v>
      </c>
      <c r="P42" s="55">
        <f>P14-41</f>
        <v>855</v>
      </c>
      <c r="Q42" s="55">
        <f>Q15-41</f>
        <v>848</v>
      </c>
      <c r="R42" s="137">
        <f>R16-41</f>
        <v>681.4</v>
      </c>
      <c r="S42" s="59" t="s">
        <v>55</v>
      </c>
      <c r="T42" s="102">
        <f>T$12-50</f>
        <v>1712.5</v>
      </c>
      <c r="U42" s="102">
        <f>U$13-50</f>
        <v>1135.6666666666667</v>
      </c>
      <c r="V42" s="102">
        <f>V$14-50</f>
        <v>847.25</v>
      </c>
      <c r="W42" s="102">
        <f>W$15-50</f>
        <v>837.5</v>
      </c>
      <c r="X42" s="102">
        <f>X$16-50</f>
        <v>674.2</v>
      </c>
      <c r="Y42" s="59" t="s">
        <v>55</v>
      </c>
      <c r="Z42" s="102">
        <f>Z$12-50</f>
        <v>1716</v>
      </c>
      <c r="AA42" s="102">
        <f>AA$13-50</f>
        <v>1138</v>
      </c>
      <c r="AB42" s="102">
        <f>AB$14-50</f>
        <v>849</v>
      </c>
      <c r="AC42" s="102">
        <f>AC$15-50</f>
        <v>841</v>
      </c>
      <c r="AD42" s="102">
        <f>AD$16-50</f>
        <v>675.6</v>
      </c>
      <c r="AE42" s="63" t="s">
        <v>77</v>
      </c>
      <c r="AF42" s="65">
        <f>AF$12-65</f>
        <v>1701.5</v>
      </c>
      <c r="AG42" s="65">
        <f>AG$13-65</f>
        <v>1126</v>
      </c>
      <c r="AH42" s="65">
        <f>AH$14-65</f>
        <v>838.25</v>
      </c>
      <c r="AI42" s="65">
        <f>AI$15-65</f>
        <v>826.5</v>
      </c>
      <c r="AJ42" s="139">
        <f>AJ$16-65</f>
        <v>665.6</v>
      </c>
      <c r="AK42" s="63" t="s">
        <v>77</v>
      </c>
      <c r="AL42" s="65">
        <f>AL$12-65</f>
        <v>1705</v>
      </c>
      <c r="AM42" s="65">
        <f>AM$13-65</f>
        <v>1128.3333333333333</v>
      </c>
      <c r="AN42" s="65">
        <f>AN$14-65</f>
        <v>840</v>
      </c>
      <c r="AO42" s="65">
        <f>AO$15-65</f>
        <v>830</v>
      </c>
      <c r="AP42" s="139">
        <f>AP$16-65</f>
        <v>667</v>
      </c>
      <c r="AQ42" s="69" t="s">
        <v>17</v>
      </c>
      <c r="AR42" s="71">
        <f>AR12-41</f>
        <v>1723</v>
      </c>
      <c r="AS42" s="71">
        <f>AS13-41</f>
        <v>1146.6666666666667</v>
      </c>
      <c r="AT42" s="71">
        <f>AT14-41</f>
        <v>858.5</v>
      </c>
      <c r="AU42" s="71">
        <f>AU15-41</f>
        <v>848</v>
      </c>
      <c r="AV42" s="140">
        <f>AV16-41</f>
        <v>685.6</v>
      </c>
      <c r="AW42" s="69" t="s">
        <v>17</v>
      </c>
      <c r="AX42" s="71">
        <f>AX12-41</f>
        <v>1726.5</v>
      </c>
      <c r="AY42" s="71">
        <f>AY13-41</f>
        <v>1149</v>
      </c>
      <c r="AZ42" s="71">
        <f>AZ14-41</f>
        <v>860.25</v>
      </c>
      <c r="BA42" s="71">
        <f>BA15-41</f>
        <v>851.5</v>
      </c>
      <c r="BB42" s="140">
        <f>BB16-41</f>
        <v>687</v>
      </c>
      <c r="BC42" s="75" t="s">
        <v>17</v>
      </c>
      <c r="BD42" s="77">
        <f>BD12-41</f>
        <v>1725.5</v>
      </c>
      <c r="BE42" s="77">
        <f>BE13-41</f>
        <v>1150</v>
      </c>
      <c r="BF42" s="77">
        <f>BF14-41</f>
        <v>862.25</v>
      </c>
      <c r="BG42" s="77">
        <f>BG15-41</f>
        <v>850.5</v>
      </c>
      <c r="BH42" s="141">
        <f>BH16-41</f>
        <v>689.6</v>
      </c>
      <c r="BI42" s="75" t="s">
        <v>17</v>
      </c>
      <c r="BJ42" s="77">
        <f>BJ12-41</f>
        <v>1729</v>
      </c>
      <c r="BK42" s="77">
        <f>BK13-41</f>
        <v>1152.3333333333333</v>
      </c>
      <c r="BL42" s="77">
        <f>BL14-41</f>
        <v>864</v>
      </c>
      <c r="BM42" s="77">
        <f>BM15-41</f>
        <v>854</v>
      </c>
      <c r="BN42" s="141">
        <f>BN16-41</f>
        <v>691</v>
      </c>
      <c r="BO42" s="212" t="s">
        <v>140</v>
      </c>
      <c r="BP42" s="82">
        <f>BP$12-37</f>
        <v>1722.5</v>
      </c>
      <c r="BQ42" s="82">
        <f>BQ$13-37</f>
        <v>1144.6666666666667</v>
      </c>
      <c r="BR42" s="82">
        <f>BR$14-37</f>
        <v>855.75</v>
      </c>
      <c r="BS42" s="82">
        <f>BS$15-37</f>
        <v>847.5</v>
      </c>
      <c r="BT42" s="142">
        <f>BT$16-37</f>
        <v>682.4</v>
      </c>
      <c r="BU42" s="212" t="s">
        <v>140</v>
      </c>
      <c r="BV42" s="82">
        <f>BV18-16</f>
        <v>3484</v>
      </c>
      <c r="BW42" s="82">
        <f>BW$13-37</f>
        <v>1147</v>
      </c>
      <c r="BX42" s="82">
        <f>BX$14-37</f>
        <v>857.5</v>
      </c>
      <c r="BY42" s="82">
        <f>BY$15-37</f>
        <v>851</v>
      </c>
      <c r="BZ42" s="142">
        <f>BZ$16-37</f>
        <v>683.8</v>
      </c>
      <c r="CA42" s="192" t="s">
        <v>124</v>
      </c>
      <c r="CB42" s="194">
        <f>CB$12-61</f>
        <v>1704.5</v>
      </c>
      <c r="CC42" s="194">
        <f>CC$13-61</f>
        <v>1128.6666666666667</v>
      </c>
      <c r="CD42" s="194">
        <f>CD$14-61</f>
        <v>840.75</v>
      </c>
      <c r="CE42" s="194">
        <f>CE$15-61</f>
        <v>829.5</v>
      </c>
      <c r="CF42" s="206">
        <f>CF$16-61</f>
        <v>668</v>
      </c>
      <c r="CG42" s="192" t="s">
        <v>124</v>
      </c>
      <c r="CH42" s="194">
        <f>CH$12-61</f>
        <v>1708</v>
      </c>
      <c r="CI42" s="194">
        <f>CI$13-61</f>
        <v>1131</v>
      </c>
      <c r="CJ42" s="194">
        <f>CJ$14-61</f>
        <v>842.5</v>
      </c>
      <c r="CK42" s="194">
        <f>CK$15-61</f>
        <v>833</v>
      </c>
      <c r="CL42" s="206">
        <f>CL$16-61</f>
        <v>669.4</v>
      </c>
    </row>
    <row r="43" spans="2:90" s="174" customFormat="1" ht="15.75" thickBot="1">
      <c r="B43" s="164">
        <v>2</v>
      </c>
      <c r="C43" s="164"/>
      <c r="D43" s="337"/>
      <c r="E43" s="263"/>
      <c r="F43" s="264"/>
      <c r="G43" s="143" t="s">
        <v>64</v>
      </c>
      <c r="H43" s="144" t="e">
        <f>H11-53</f>
        <v>#VALUE!</v>
      </c>
      <c r="I43" s="144" t="e">
        <f>I11-53</f>
        <v>#VALUE!</v>
      </c>
      <c r="J43" s="144" t="e">
        <f>J11-53</f>
        <v>#VALUE!</v>
      </c>
      <c r="K43" s="144" t="e">
        <f>K11-53</f>
        <v>#VALUE!</v>
      </c>
      <c r="L43" s="146" t="e">
        <f>L11-53</f>
        <v>#VALUE!</v>
      </c>
      <c r="M43" s="143" t="s">
        <v>64</v>
      </c>
      <c r="N43" s="144" t="e">
        <f>N11-53</f>
        <v>#VALUE!</v>
      </c>
      <c r="O43" s="144" t="e">
        <f>O11-53</f>
        <v>#VALUE!</v>
      </c>
      <c r="P43" s="144" t="e">
        <f>P11-53</f>
        <v>#VALUE!</v>
      </c>
      <c r="Q43" s="144" t="e">
        <f>Q11-53</f>
        <v>#VALUE!</v>
      </c>
      <c r="R43" s="146" t="e">
        <f>R11-53</f>
        <v>#VALUE!</v>
      </c>
      <c r="S43" s="147" t="s">
        <v>64</v>
      </c>
      <c r="T43" s="148" t="e">
        <f>T11-53</f>
        <v>#VALUE!</v>
      </c>
      <c r="U43" s="148" t="e">
        <f>U11-53</f>
        <v>#VALUE!</v>
      </c>
      <c r="V43" s="148" t="e">
        <f>V11-53</f>
        <v>#VALUE!</v>
      </c>
      <c r="W43" s="148" t="e">
        <f>W11-53</f>
        <v>#VALUE!</v>
      </c>
      <c r="X43" s="149" t="e">
        <f>X11-53</f>
        <v>#VALUE!</v>
      </c>
      <c r="Y43" s="147" t="s">
        <v>64</v>
      </c>
      <c r="Z43" s="148" t="e">
        <f>Z11-53</f>
        <v>#VALUE!</v>
      </c>
      <c r="AA43" s="148" t="e">
        <f>AA11-53</f>
        <v>#VALUE!</v>
      </c>
      <c r="AB43" s="148" t="e">
        <f>AB11-53</f>
        <v>#VALUE!</v>
      </c>
      <c r="AC43" s="148" t="e">
        <f>AC11-53</f>
        <v>#VALUE!</v>
      </c>
      <c r="AD43" s="149" t="e">
        <f>AD11-53</f>
        <v>#VALUE!</v>
      </c>
      <c r="AE43" s="150" t="s">
        <v>64</v>
      </c>
      <c r="AF43" s="151" t="e">
        <f>AF11-53</f>
        <v>#VALUE!</v>
      </c>
      <c r="AG43" s="151" t="e">
        <f>AG11-53</f>
        <v>#VALUE!</v>
      </c>
      <c r="AH43" s="151" t="e">
        <f>AH11-53</f>
        <v>#VALUE!</v>
      </c>
      <c r="AI43" s="151" t="e">
        <f>AI11-53</f>
        <v>#VALUE!</v>
      </c>
      <c r="AJ43" s="152" t="e">
        <f>AJ11-53</f>
        <v>#VALUE!</v>
      </c>
      <c r="AK43" s="150" t="s">
        <v>64</v>
      </c>
      <c r="AL43" s="151" t="e">
        <f>AL11-53</f>
        <v>#VALUE!</v>
      </c>
      <c r="AM43" s="151" t="e">
        <f>AM11-53</f>
        <v>#VALUE!</v>
      </c>
      <c r="AN43" s="151" t="e">
        <f>AN11-53</f>
        <v>#VALUE!</v>
      </c>
      <c r="AO43" s="151" t="e">
        <f>AO11-53</f>
        <v>#VALUE!</v>
      </c>
      <c r="AP43" s="152" t="e">
        <f>AP11-53</f>
        <v>#VALUE!</v>
      </c>
      <c r="AQ43" s="153" t="s">
        <v>64</v>
      </c>
      <c r="AR43" s="154" t="e">
        <f>AR11-53</f>
        <v>#VALUE!</v>
      </c>
      <c r="AS43" s="154" t="e">
        <f>AS11-53</f>
        <v>#VALUE!</v>
      </c>
      <c r="AT43" s="154" t="e">
        <f>AT11-53</f>
        <v>#VALUE!</v>
      </c>
      <c r="AU43" s="154" t="e">
        <f>AU11-53</f>
        <v>#VALUE!</v>
      </c>
      <c r="AV43" s="155" t="e">
        <f>AV11-53</f>
        <v>#VALUE!</v>
      </c>
      <c r="AW43" s="153" t="s">
        <v>64</v>
      </c>
      <c r="AX43" s="154" t="e">
        <f>AX11-53</f>
        <v>#VALUE!</v>
      </c>
      <c r="AY43" s="154" t="e">
        <f>AY11-53</f>
        <v>#VALUE!</v>
      </c>
      <c r="AZ43" s="154" t="e">
        <f>AZ11-53</f>
        <v>#VALUE!</v>
      </c>
      <c r="BA43" s="154" t="e">
        <f>BA11-53</f>
        <v>#VALUE!</v>
      </c>
      <c r="BB43" s="155" t="e">
        <f>BB11-53</f>
        <v>#VALUE!</v>
      </c>
      <c r="BC43" s="161" t="s">
        <v>64</v>
      </c>
      <c r="BD43" s="162" t="e">
        <f>BD11-53</f>
        <v>#VALUE!</v>
      </c>
      <c r="BE43" s="162" t="e">
        <f>BE11-53</f>
        <v>#VALUE!</v>
      </c>
      <c r="BF43" s="162" t="e">
        <f>BF11-53</f>
        <v>#VALUE!</v>
      </c>
      <c r="BG43" s="162" t="e">
        <f>BG11-53</f>
        <v>#VALUE!</v>
      </c>
      <c r="BH43" s="163" t="e">
        <f>BH11-53</f>
        <v>#VALUE!</v>
      </c>
      <c r="BI43" s="156" t="s">
        <v>64</v>
      </c>
      <c r="BJ43" s="157" t="e">
        <f>BJ11-53</f>
        <v>#VALUE!</v>
      </c>
      <c r="BK43" s="157" t="e">
        <f>BK11-53</f>
        <v>#VALUE!</v>
      </c>
      <c r="BL43" s="157" t="e">
        <f>BL11-53</f>
        <v>#VALUE!</v>
      </c>
      <c r="BM43" s="157" t="e">
        <f>BM11-53</f>
        <v>#VALUE!</v>
      </c>
      <c r="BN43" s="158" t="e">
        <f>BN11-53</f>
        <v>#VALUE!</v>
      </c>
      <c r="BO43" s="214" t="s">
        <v>145</v>
      </c>
      <c r="BP43" s="159" t="e">
        <f>BP11-53</f>
        <v>#VALUE!</v>
      </c>
      <c r="BQ43" s="159" t="e">
        <f>BQ11-53</f>
        <v>#VALUE!</v>
      </c>
      <c r="BR43" s="159" t="e">
        <f>BR11-53</f>
        <v>#VALUE!</v>
      </c>
      <c r="BS43" s="159" t="e">
        <f>BS11-53</f>
        <v>#VALUE!</v>
      </c>
      <c r="BT43" s="160" t="e">
        <f>BT11-53</f>
        <v>#VALUE!</v>
      </c>
      <c r="BU43" s="214" t="s">
        <v>145</v>
      </c>
      <c r="BV43" s="82" t="e">
        <f>BV11-53</f>
        <v>#VALUE!</v>
      </c>
      <c r="BW43" s="159" t="e">
        <f>BW11-53</f>
        <v>#VALUE!</v>
      </c>
      <c r="BX43" s="159" t="e">
        <f>BX11-53</f>
        <v>#VALUE!</v>
      </c>
      <c r="BY43" s="159" t="e">
        <f>BY11-53</f>
        <v>#VALUE!</v>
      </c>
      <c r="BZ43" s="160" t="e">
        <f>BZ11-53</f>
        <v>#VALUE!</v>
      </c>
      <c r="CA43" s="207" t="s">
        <v>64</v>
      </c>
      <c r="CB43" s="208" t="e">
        <f>CB11-53</f>
        <v>#VALUE!</v>
      </c>
      <c r="CC43" s="208" t="e">
        <f>CC11-53</f>
        <v>#VALUE!</v>
      </c>
      <c r="CD43" s="208" t="e">
        <f>CD11-53</f>
        <v>#VALUE!</v>
      </c>
      <c r="CE43" s="208" t="e">
        <f>CE11-53</f>
        <v>#VALUE!</v>
      </c>
      <c r="CF43" s="209" t="e">
        <f>CF11-53</f>
        <v>#VALUE!</v>
      </c>
      <c r="CG43" s="207" t="s">
        <v>64</v>
      </c>
      <c r="CH43" s="208" t="e">
        <f>CH11-53</f>
        <v>#VALUE!</v>
      </c>
      <c r="CI43" s="208" t="e">
        <f>CI11-53</f>
        <v>#VALUE!</v>
      </c>
      <c r="CJ43" s="208" t="e">
        <f>CJ11-53</f>
        <v>#VALUE!</v>
      </c>
      <c r="CK43" s="208" t="e">
        <f>CK11-53</f>
        <v>#VALUE!</v>
      </c>
      <c r="CL43" s="209" t="e">
        <f>CL11-53</f>
        <v>#VALUE!</v>
      </c>
    </row>
    <row r="44" spans="1:87" ht="15">
      <c r="A44" s="173"/>
      <c r="B44" s="180"/>
      <c r="BC44" s="176"/>
      <c r="BD44" s="176"/>
      <c r="BE44" s="176"/>
      <c r="BF44" s="176"/>
      <c r="BG44" s="176"/>
      <c r="BH44" s="176"/>
      <c r="CA44" s="173"/>
      <c r="CB44" s="173"/>
      <c r="CC44" s="173"/>
      <c r="CD44" s="173"/>
      <c r="CE44" s="173"/>
      <c r="CF44" s="173"/>
      <c r="CG44" s="173"/>
      <c r="CH44" s="173"/>
      <c r="CI44" s="173"/>
    </row>
    <row r="45" spans="1:87" ht="15">
      <c r="A45" s="173"/>
      <c r="B45" s="180"/>
      <c r="BC45" s="173"/>
      <c r="BD45" s="173"/>
      <c r="BE45" s="173"/>
      <c r="BF45" s="173"/>
      <c r="BG45" s="173"/>
      <c r="BH45" s="173"/>
      <c r="CA45" s="173"/>
      <c r="CB45" s="173"/>
      <c r="CC45" s="173"/>
      <c r="CD45" s="173"/>
      <c r="CE45" s="173"/>
      <c r="CF45" s="173"/>
      <c r="CG45" s="173"/>
      <c r="CH45" s="173"/>
      <c r="CI45" s="173"/>
    </row>
    <row r="46" spans="55:87" ht="15">
      <c r="BC46" s="173"/>
      <c r="BD46" s="173"/>
      <c r="BE46" s="173"/>
      <c r="BF46" s="173"/>
      <c r="BG46" s="173"/>
      <c r="BH46" s="173"/>
      <c r="CA46" s="173"/>
      <c r="CB46" s="173"/>
      <c r="CC46" s="173"/>
      <c r="CD46" s="173"/>
      <c r="CE46" s="173"/>
      <c r="CF46" s="173"/>
      <c r="CG46" s="173"/>
      <c r="CH46" s="173"/>
      <c r="CI46" s="173"/>
    </row>
    <row r="47" spans="55:87" ht="15">
      <c r="BC47" s="173"/>
      <c r="BD47" s="173"/>
      <c r="BE47" s="173"/>
      <c r="BF47" s="173"/>
      <c r="BG47" s="173"/>
      <c r="BH47" s="173"/>
      <c r="CA47" s="173"/>
      <c r="CB47" s="173"/>
      <c r="CC47" s="173"/>
      <c r="CD47" s="173"/>
      <c r="CE47" s="173"/>
      <c r="CF47" s="173"/>
      <c r="CG47" s="173"/>
      <c r="CH47" s="173"/>
      <c r="CI47" s="173"/>
    </row>
    <row r="48" spans="55:87" ht="15">
      <c r="BC48" s="173"/>
      <c r="BD48" s="173"/>
      <c r="BE48" s="173"/>
      <c r="BF48" s="173"/>
      <c r="BG48" s="173"/>
      <c r="BH48" s="173"/>
      <c r="CA48" s="173"/>
      <c r="CB48" s="173"/>
      <c r="CC48" s="173"/>
      <c r="CD48" s="173"/>
      <c r="CE48" s="173"/>
      <c r="CF48" s="173"/>
      <c r="CG48" s="173"/>
      <c r="CH48" s="173"/>
      <c r="CI48" s="173"/>
    </row>
    <row r="49" spans="55:87" ht="15">
      <c r="BC49" s="173"/>
      <c r="BD49" s="173"/>
      <c r="BE49" s="173"/>
      <c r="BF49" s="173"/>
      <c r="BG49" s="173"/>
      <c r="BH49" s="173"/>
      <c r="CA49" s="173"/>
      <c r="CB49" s="173"/>
      <c r="CC49" s="173"/>
      <c r="CD49" s="173"/>
      <c r="CE49" s="173"/>
      <c r="CF49" s="173"/>
      <c r="CG49" s="173"/>
      <c r="CH49" s="173"/>
      <c r="CI49" s="173"/>
    </row>
    <row r="50" spans="55:60" ht="15">
      <c r="BC50" s="173"/>
      <c r="BD50" s="173"/>
      <c r="BE50" s="173"/>
      <c r="BF50" s="173"/>
      <c r="BG50" s="173"/>
      <c r="BH50" s="173"/>
    </row>
  </sheetData>
  <sheetProtection password="9B86" sheet="1" objects="1" scenarios="1" selectLockedCells="1"/>
  <mergeCells count="59">
    <mergeCell ref="D14:F14"/>
    <mergeCell ref="D13:F13"/>
    <mergeCell ref="E24:F25"/>
    <mergeCell ref="E32:F33"/>
    <mergeCell ref="E20:F21"/>
    <mergeCell ref="B1:F1"/>
    <mergeCell ref="D24:D31"/>
    <mergeCell ref="D32:D43"/>
    <mergeCell ref="E28:F29"/>
    <mergeCell ref="E36:F37"/>
    <mergeCell ref="D18:F18"/>
    <mergeCell ref="D20:D23"/>
    <mergeCell ref="D17:F17"/>
    <mergeCell ref="D16:F16"/>
    <mergeCell ref="D15:F15"/>
    <mergeCell ref="Y6:AD6"/>
    <mergeCell ref="M6:R6"/>
    <mergeCell ref="S2:Z5"/>
    <mergeCell ref="AA2:AD5"/>
    <mergeCell ref="AY2:BB5"/>
    <mergeCell ref="AE2:AL5"/>
    <mergeCell ref="AM2:AP5"/>
    <mergeCell ref="AE6:AJ6"/>
    <mergeCell ref="AK6:AP6"/>
    <mergeCell ref="AQ2:AX5"/>
    <mergeCell ref="G6:L6"/>
    <mergeCell ref="E11:F11"/>
    <mergeCell ref="G2:N5"/>
    <mergeCell ref="E3:F3"/>
    <mergeCell ref="E9:F9"/>
    <mergeCell ref="E2:F2"/>
    <mergeCell ref="D12:F12"/>
    <mergeCell ref="E10:F10"/>
    <mergeCell ref="D8:F8"/>
    <mergeCell ref="D5:F7"/>
    <mergeCell ref="E42:F43"/>
    <mergeCell ref="AQ6:AV6"/>
    <mergeCell ref="AW6:BB6"/>
    <mergeCell ref="E26:F27"/>
    <mergeCell ref="E30:F31"/>
    <mergeCell ref="E34:F35"/>
    <mergeCell ref="E38:F39"/>
    <mergeCell ref="E40:F41"/>
    <mergeCell ref="E22:F23"/>
    <mergeCell ref="D19:F19"/>
    <mergeCell ref="C5:C6"/>
    <mergeCell ref="BO2:BV5"/>
    <mergeCell ref="BW2:BZ5"/>
    <mergeCell ref="BO6:BT6"/>
    <mergeCell ref="BU6:BZ6"/>
    <mergeCell ref="BC6:BH6"/>
    <mergeCell ref="BI6:BN6"/>
    <mergeCell ref="BK2:BN5"/>
    <mergeCell ref="BC2:BJ5"/>
    <mergeCell ref="S6:X6"/>
    <mergeCell ref="CA2:CH5"/>
    <mergeCell ref="CI2:CL5"/>
    <mergeCell ref="CA6:CF6"/>
    <mergeCell ref="CG6:CL6"/>
  </mergeCells>
  <conditionalFormatting sqref="H24:L31 N24:R31">
    <cfRule type="expression" priority="104" dxfId="37">
      <formula>$E$4=2</formula>
    </cfRule>
    <cfRule type="expression" priority="105" dxfId="37">
      <formula>$E$4=0</formula>
    </cfRule>
  </conditionalFormatting>
  <conditionalFormatting sqref="H32:L43 N32:R43">
    <cfRule type="expression" priority="102" dxfId="37">
      <formula>$E$4=1</formula>
    </cfRule>
    <cfRule type="expression" priority="103" dxfId="37">
      <formula>$E$4=0</formula>
    </cfRule>
  </conditionalFormatting>
  <conditionalFormatting sqref="H20:L23 N20:R23">
    <cfRule type="expression" priority="100" dxfId="37">
      <formula>$E$4=2</formula>
    </cfRule>
    <cfRule type="expression" priority="101" dxfId="37">
      <formula>$E$4=1</formula>
    </cfRule>
  </conditionalFormatting>
  <conditionalFormatting sqref="E9 E11">
    <cfRule type="expression" priority="92" dxfId="31">
      <formula>$E$4=1</formula>
    </cfRule>
    <cfRule type="expression" priority="93" dxfId="32">
      <formula>$E$4=1</formula>
    </cfRule>
    <cfRule type="expression" priority="94" dxfId="32">
      <formula>$E$4=0</formula>
    </cfRule>
    <cfRule type="expression" priority="96" dxfId="31">
      <formula>$E$4=0</formula>
    </cfRule>
  </conditionalFormatting>
  <conditionalFormatting sqref="AF20:AJ23 AL20:AP23 CB20:CF23 CH20:CL23">
    <cfRule type="expression" priority="80" dxfId="23">
      <formula>$E$4=2</formula>
    </cfRule>
    <cfRule type="expression" priority="81" dxfId="23">
      <formula>$E$4=1</formula>
    </cfRule>
  </conditionalFormatting>
  <conditionalFormatting sqref="T24:X43 Z24:AD43">
    <cfRule type="expression" priority="73" dxfId="26">
      <formula>$E$4=0</formula>
    </cfRule>
  </conditionalFormatting>
  <conditionalFormatting sqref="Z20:AD23 T20:X23 Z32:AD43 T32:X43">
    <cfRule type="expression" priority="72" dxfId="26">
      <formula>$E$4=1</formula>
    </cfRule>
  </conditionalFormatting>
  <conditionalFormatting sqref="T20:X31 Z20:AD31">
    <cfRule type="expression" priority="71" dxfId="26">
      <formula>$E$4=2</formula>
    </cfRule>
  </conditionalFormatting>
  <conditionalFormatting sqref="AF20:AJ20 AL20:AP20 AF24:AJ43 AL24:AP43 CB20:CF20 CH20:CL20 CB24:CF43 CH24:CL43">
    <cfRule type="expression" priority="57" dxfId="23">
      <formula>$E$4=0</formula>
    </cfRule>
  </conditionalFormatting>
  <conditionalFormatting sqref="AF20:AJ20 AL20:AP20 AF24:AJ31 AL24:AP31 CB20:CF20 CH20:CL20 CB24:CF31 CH24:CL31">
    <cfRule type="expression" priority="56" dxfId="23">
      <formula>$E$4=2</formula>
    </cfRule>
  </conditionalFormatting>
  <conditionalFormatting sqref="AF32:AJ43 AL32:AP43 CB32:CF43 CH32:CL43">
    <cfRule type="expression" priority="55" dxfId="23">
      <formula>$E$4=1</formula>
    </cfRule>
  </conditionalFormatting>
  <conditionalFormatting sqref="AR20:AV23 AX20:BB23">
    <cfRule type="expression" priority="53" dxfId="14">
      <formula>$E$4=2</formula>
    </cfRule>
    <cfRule type="expression" priority="54" dxfId="14">
      <formula>$E$4=1</formula>
    </cfRule>
  </conditionalFormatting>
  <conditionalFormatting sqref="AR24:AV43 AX24:BB43">
    <cfRule type="expression" priority="52" dxfId="14">
      <formula>$E$4=0</formula>
    </cfRule>
  </conditionalFormatting>
  <conditionalFormatting sqref="AR24:AV31 AX24:BB31">
    <cfRule type="expression" priority="51" dxfId="14">
      <formula>$E$4=2</formula>
    </cfRule>
  </conditionalFormatting>
  <conditionalFormatting sqref="AR32:AV43 AX32:BB43">
    <cfRule type="expression" priority="50" dxfId="14">
      <formula>$E$4=1</formula>
    </cfRule>
  </conditionalFormatting>
  <conditionalFormatting sqref="AR24:AV31 AX24:BB31">
    <cfRule type="expression" priority="48" dxfId="14">
      <formula>$E$4=2</formula>
    </cfRule>
    <cfRule type="expression" priority="49" dxfId="14">
      <formula>$E$4=0</formula>
    </cfRule>
  </conditionalFormatting>
  <conditionalFormatting sqref="AR32:AV43 AX32:BB43">
    <cfRule type="expression" priority="46" dxfId="14">
      <formula>$E$4=1</formula>
    </cfRule>
    <cfRule type="expression" priority="47" dxfId="14">
      <formula>$E$4=0</formula>
    </cfRule>
  </conditionalFormatting>
  <conditionalFormatting sqref="BD20:BH23 BJ20:BN23">
    <cfRule type="expression" priority="42" dxfId="5">
      <formula>$E$4=2</formula>
    </cfRule>
    <cfRule type="expression" priority="43" dxfId="5">
      <formula>$E$4=1</formula>
    </cfRule>
  </conditionalFormatting>
  <conditionalFormatting sqref="BD24:BH43 BJ24:BN43">
    <cfRule type="expression" priority="41" dxfId="5">
      <formula>$E$4=0</formula>
    </cfRule>
  </conditionalFormatting>
  <conditionalFormatting sqref="BD24:BH31 BJ24:BN31">
    <cfRule type="expression" priority="40" dxfId="5">
      <formula>$E$4=2</formula>
    </cfRule>
  </conditionalFormatting>
  <conditionalFormatting sqref="BD32:BH43 BJ32:BN43">
    <cfRule type="expression" priority="39" dxfId="5">
      <formula>$E$4=1</formula>
    </cfRule>
  </conditionalFormatting>
  <conditionalFormatting sqref="BD24:BH31 BJ24:BN31">
    <cfRule type="expression" priority="37" dxfId="5">
      <formula>$E$4=2</formula>
    </cfRule>
    <cfRule type="expression" priority="38" dxfId="5">
      <formula>$E$4=0</formula>
    </cfRule>
  </conditionalFormatting>
  <conditionalFormatting sqref="BD32:BH43 BJ32:BN43">
    <cfRule type="expression" priority="35" dxfId="5">
      <formula>$E$4=1</formula>
    </cfRule>
    <cfRule type="expression" priority="36" dxfId="5">
      <formula>$E$4=0</formula>
    </cfRule>
  </conditionalFormatting>
  <conditionalFormatting sqref="BP24:BT43 BV24:BZ43">
    <cfRule type="expression" priority="30" dxfId="0">
      <formula>$E$4=0</formula>
    </cfRule>
  </conditionalFormatting>
  <conditionalFormatting sqref="BV20:BZ23 BP32:BT43 BP20:BT23 BV32:BZ43">
    <cfRule type="expression" priority="28" dxfId="0">
      <formula>$E$4=1</formula>
    </cfRule>
  </conditionalFormatting>
  <conditionalFormatting sqref="BV43:BZ43 BP43:BT43">
    <cfRule type="expression" priority="24" dxfId="0">
      <formula>$E$4=1</formula>
    </cfRule>
    <cfRule type="expression" priority="25" dxfId="0">
      <formula>$E$4=0</formula>
    </cfRule>
  </conditionalFormatting>
  <conditionalFormatting sqref="BP20:BT31 BV20:BZ31">
    <cfRule type="expression" priority="19" dxfId="0">
      <formula>$E$4=2</formula>
    </cfRule>
  </conditionalFormatting>
  <dataValidations count="5">
    <dataValidation type="list" allowBlank="1" showInputMessage="1" showErrorMessage="1" sqref="E4">
      <formula1>$B$41:$B$43</formula1>
    </dataValidation>
    <dataValidation type="whole" showInputMessage="1" showErrorMessage="1" prompt="Введите значение не меньше 100 и не больше              Ндв. - 100" sqref="E11:F11">
      <formula1>100</formula1>
      <formula2>H8-100</formula2>
    </dataValidation>
    <dataValidation type="whole" showInputMessage="1" showErrorMessage="1" prompt="Введите значение не меньше 100 и не больше              Ндв. - 100" sqref="E9:F9">
      <formula1>100</formula1>
      <formula2>H8-E11-100</formula2>
    </dataValidation>
    <dataValidation type="whole" operator="greaterThanOrEqual" allowBlank="1" showInputMessage="1" showErrorMessage="1" prompt="Введите значение не меньше 300" sqref="E3:F3">
      <formula1>300</formula1>
    </dataValidation>
    <dataValidation type="whole" allowBlank="1" showInputMessage="1" showErrorMessage="1" prompt="Введите значение между 200 и 3500" sqref="E2:F2">
      <formula1>200</formula1>
      <formula2>3500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7" r:id="rId2"/>
  <colBreaks count="1" manualBreakCount="1">
    <brk id="18" max="65535" man="1"/>
  </colBreaks>
  <ignoredErrors>
    <ignoredError sqref="BV34 BD35:BN38 T35:AE38 AE39:AE41 H35:R38 H40:R41 H39 M39:N39 BD40:BN41 BD39 BI39:BJ39 BV36" evalError="1"/>
    <ignoredError sqref="BV25 BW25:BZ25 BP25:BT31 BW29:BZ29 BW33:BZ33 BP33:BT34 AQ33:BB34 AL33:AP34 AF26:AP29 AF25:AM25 AO25:AP25 AK35:AK41 AF33:AK34 T29:AD29 AF31:AP32 AF30:AO30" formula="1"/>
    <ignoredError sqref="BW34:BZ38 BP35:BT38 AQ35:BB38 AN25 AL35:AP38 AF35:AJ38 T40:AD41 AQ41:BB41 AQ39:AR39 AW39:AX39 AQ40:AU40 AW40:BB40 T39 Y39:Z39 AF40:AJ41 AF39 AL40:AP41 AL39 BP40:BT41 BP39 BW40:BZ41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10</v>
      </c>
      <c r="B1">
        <v>4</v>
      </c>
    </row>
    <row r="2" spans="1:2" ht="15">
      <c r="A2" t="s">
        <v>11</v>
      </c>
      <c r="B2">
        <v>8</v>
      </c>
    </row>
    <row r="3" ht="15">
      <c r="B3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Менеджер-1</cp:lastModifiedBy>
  <cp:lastPrinted>2010-08-20T08:28:59Z</cp:lastPrinted>
  <dcterms:created xsi:type="dcterms:W3CDTF">2010-04-28T11:32:42Z</dcterms:created>
  <dcterms:modified xsi:type="dcterms:W3CDTF">2016-04-07T10:35:49Z</dcterms:modified>
  <cp:category/>
  <cp:version/>
  <cp:contentType/>
  <cp:contentStatus/>
</cp:coreProperties>
</file>